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onne\Documents\Richelhoff Resources Inc\Project Analysis\Salvador Property Analysis for Sayer Jan 2019\"/>
    </mc:Choice>
  </mc:AlternateContent>
  <xr:revisionPtr revIDLastSave="0" documentId="13_ncr:1_{E6D13446-89D7-4C82-AEB8-2144D3F38DE6}" xr6:coauthVersionLast="45" xr6:coauthVersionMax="45" xr10:uidLastSave="{00000000-0000-0000-0000-000000000000}"/>
  <bookViews>
    <workbookView xWindow="-120" yWindow="-120" windowWidth="19440" windowHeight="15000" xr2:uid="{95466CC1-C9B2-46A3-9F62-16E0F72A2CD4}"/>
  </bookViews>
  <sheets>
    <sheet name="Summary" sheetId="1" r:id="rId1"/>
    <sheet name="111  02-32" sheetId="2" r:id="rId2"/>
    <sheet name="111  06-30" sheetId="15" state="hidden" r:id="rId3"/>
    <sheet name="111 06-30" sheetId="17" r:id="rId4"/>
    <sheet name="111  06-32" sheetId="3" r:id="rId5"/>
    <sheet name="131  06-33" sheetId="16" r:id="rId6"/>
    <sheet name="111   07-32" sheetId="5" r:id="rId7"/>
    <sheet name="111  08-32" sheetId="6" r:id="rId8"/>
    <sheet name="192  4A9-32" sheetId="7" r:id="rId9"/>
    <sheet name="141  10-01" sheetId="14" r:id="rId10"/>
    <sheet name="111 10-32" sheetId="8" r:id="rId11"/>
    <sheet name="141  11-01" sheetId="13" r:id="rId12"/>
    <sheet name="121  11-32" sheetId="9" r:id="rId13"/>
    <sheet name="141  12-32" sheetId="10" r:id="rId14"/>
    <sheet name="Sheet11" sheetId="11" r:id="rId15"/>
  </sheets>
  <externalReferences>
    <externalReference r:id="rId1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7" i="2" l="1"/>
  <c r="O7" i="1" l="1"/>
  <c r="O55" i="1" s="1"/>
  <c r="O8" i="1"/>
  <c r="O9" i="1"/>
  <c r="O11" i="1"/>
  <c r="O15" i="1"/>
  <c r="O16" i="1"/>
  <c r="O17" i="1"/>
  <c r="O19" i="1"/>
  <c r="O23" i="1"/>
  <c r="O24" i="1"/>
  <c r="O25" i="1"/>
  <c r="O27" i="1"/>
  <c r="O31" i="1"/>
  <c r="O32" i="1"/>
  <c r="O33" i="1"/>
  <c r="O35" i="1"/>
  <c r="O39" i="1"/>
  <c r="O40" i="1"/>
  <c r="O41" i="1"/>
  <c r="O43" i="1"/>
  <c r="O47" i="1"/>
  <c r="O48" i="1"/>
  <c r="O49" i="1"/>
  <c r="O51" i="1"/>
  <c r="O52" i="1"/>
  <c r="O53" i="1"/>
  <c r="O6" i="17"/>
  <c r="N6" i="17"/>
  <c r="O6" i="10" l="1"/>
  <c r="O7" i="10" s="1"/>
  <c r="O11" i="10" s="1"/>
  <c r="O44" i="10" s="1"/>
  <c r="O10" i="10"/>
  <c r="O18" i="10"/>
  <c r="O42" i="10"/>
  <c r="O6" i="9"/>
  <c r="O7" i="9" s="1"/>
  <c r="O10" i="9"/>
  <c r="O18" i="9"/>
  <c r="O42" i="9"/>
  <c r="O6" i="13"/>
  <c r="O8" i="13" s="1"/>
  <c r="O40" i="13" s="1"/>
  <c r="O15" i="13"/>
  <c r="O38" i="13"/>
  <c r="O41" i="13" s="1"/>
  <c r="O44" i="1" s="1"/>
  <c r="O6" i="8"/>
  <c r="O7" i="8" s="1"/>
  <c r="O11" i="8" s="1"/>
  <c r="O45" i="8" s="1"/>
  <c r="O10" i="8"/>
  <c r="O18" i="8"/>
  <c r="O43" i="8"/>
  <c r="O46" i="8" s="1"/>
  <c r="O6" i="14"/>
  <c r="O8" i="14" s="1"/>
  <c r="O40" i="14" s="1"/>
  <c r="O15" i="14"/>
  <c r="O38" i="14"/>
  <c r="O41" i="14" s="1"/>
  <c r="O36" i="1" s="1"/>
  <c r="O6" i="5"/>
  <c r="O7" i="5" s="1"/>
  <c r="O6" i="7"/>
  <c r="O7" i="7" s="1"/>
  <c r="O10" i="7"/>
  <c r="O18" i="7"/>
  <c r="O43" i="7"/>
  <c r="O6" i="6"/>
  <c r="O8" i="6" s="1"/>
  <c r="O41" i="6" s="1"/>
  <c r="O15" i="6"/>
  <c r="O39" i="6"/>
  <c r="O10" i="5"/>
  <c r="O18" i="5"/>
  <c r="O42" i="5"/>
  <c r="O6" i="16"/>
  <c r="O8" i="16" s="1"/>
  <c r="O46" i="16" s="1"/>
  <c r="O15" i="16"/>
  <c r="O44" i="16"/>
  <c r="O6" i="3"/>
  <c r="O7" i="3" s="1"/>
  <c r="O10" i="3"/>
  <c r="O18" i="3"/>
  <c r="O43" i="3"/>
  <c r="O8" i="17"/>
  <c r="O40" i="17" s="1"/>
  <c r="O42" i="17" s="1"/>
  <c r="O13" i="1" s="1"/>
  <c r="O15" i="17"/>
  <c r="O38" i="17"/>
  <c r="O41" i="17"/>
  <c r="O12" i="1" s="1"/>
  <c r="O8" i="2"/>
  <c r="O29" i="2" s="1"/>
  <c r="O15" i="2"/>
  <c r="O27" i="2"/>
  <c r="O30" i="2" s="1"/>
  <c r="O42" i="13" l="1"/>
  <c r="O45" i="1" s="1"/>
  <c r="O45" i="10"/>
  <c r="O46" i="10" s="1"/>
  <c r="O45" i="9"/>
  <c r="O11" i="9"/>
  <c r="O44" i="9" s="1"/>
  <c r="O46" i="9" s="1"/>
  <c r="O47" i="8"/>
  <c r="O42" i="14"/>
  <c r="O37" i="1" s="1"/>
  <c r="O46" i="7"/>
  <c r="O11" i="7"/>
  <c r="O45" i="7" s="1"/>
  <c r="O47" i="7" s="1"/>
  <c r="O42" i="6"/>
  <c r="O28" i="1" s="1"/>
  <c r="O45" i="5"/>
  <c r="O11" i="5"/>
  <c r="O44" i="5" s="1"/>
  <c r="O46" i="5" s="1"/>
  <c r="O47" i="16"/>
  <c r="O46" i="3"/>
  <c r="O11" i="3"/>
  <c r="O45" i="3" s="1"/>
  <c r="O47" i="3" s="1"/>
  <c r="O31" i="2"/>
  <c r="M28" i="1"/>
  <c r="M35" i="1"/>
  <c r="M39" i="1"/>
  <c r="M15" i="1"/>
  <c r="N7" i="8"/>
  <c r="N10" i="3"/>
  <c r="N7" i="3"/>
  <c r="H6" i="2"/>
  <c r="H8" i="2" s="1"/>
  <c r="H29" i="2" s="1"/>
  <c r="H6" i="17"/>
  <c r="H8" i="17" s="1"/>
  <c r="H40" i="17" s="1"/>
  <c r="H6" i="3"/>
  <c r="H7" i="3" s="1"/>
  <c r="H11" i="3" s="1"/>
  <c r="H45" i="3" s="1"/>
  <c r="H6" i="16"/>
  <c r="H8" i="16"/>
  <c r="H46" i="16" s="1"/>
  <c r="G19" i="1" s="1"/>
  <c r="H6" i="5"/>
  <c r="H7" i="5"/>
  <c r="H11" i="5" s="1"/>
  <c r="H44" i="5" s="1"/>
  <c r="G23" i="1" s="1"/>
  <c r="H6" i="6"/>
  <c r="H8" i="6" s="1"/>
  <c r="H41" i="6" s="1"/>
  <c r="G27" i="1" s="1"/>
  <c r="H6" i="7"/>
  <c r="H7" i="7" s="1"/>
  <c r="H11" i="7" s="1"/>
  <c r="H45" i="7" s="1"/>
  <c r="G31" i="1" s="1"/>
  <c r="H6" i="8"/>
  <c r="H7" i="8" s="1"/>
  <c r="H11" i="8" s="1"/>
  <c r="H45" i="8" s="1"/>
  <c r="H6" i="14"/>
  <c r="H8" i="14" s="1"/>
  <c r="H40" i="14" s="1"/>
  <c r="H6" i="13"/>
  <c r="H8" i="13"/>
  <c r="H40" i="13" s="1"/>
  <c r="H6" i="9"/>
  <c r="H7" i="9" s="1"/>
  <c r="H11" i="9" s="1"/>
  <c r="H44" i="9" s="1"/>
  <c r="H10" i="9"/>
  <c r="H6" i="10"/>
  <c r="H7" i="10" s="1"/>
  <c r="H11" i="10" s="1"/>
  <c r="H44" i="10" s="1"/>
  <c r="G51" i="1"/>
  <c r="I6" i="2"/>
  <c r="I8" i="2"/>
  <c r="I29" i="2" s="1"/>
  <c r="I6" i="17"/>
  <c r="I8" i="17" s="1"/>
  <c r="I40" i="17" s="1"/>
  <c r="I6" i="3"/>
  <c r="I7" i="3"/>
  <c r="I11" i="3" s="1"/>
  <c r="I45" i="3" s="1"/>
  <c r="I6" i="16"/>
  <c r="I8" i="16" s="1"/>
  <c r="I46" i="16" s="1"/>
  <c r="I6" i="5"/>
  <c r="I7" i="5" s="1"/>
  <c r="I11" i="5" s="1"/>
  <c r="I44" i="5" s="1"/>
  <c r="I6" i="6"/>
  <c r="I8" i="6" s="1"/>
  <c r="I41" i="6" s="1"/>
  <c r="I6" i="7"/>
  <c r="I7" i="7" s="1"/>
  <c r="I11" i="7" s="1"/>
  <c r="I45" i="7" s="1"/>
  <c r="I47" i="7" s="1"/>
  <c r="I6" i="8"/>
  <c r="I7" i="8" s="1"/>
  <c r="I11" i="8" s="1"/>
  <c r="I45" i="8" s="1"/>
  <c r="I6" i="14"/>
  <c r="I8" i="14" s="1"/>
  <c r="I40" i="14" s="1"/>
  <c r="I6" i="13"/>
  <c r="I8" i="13"/>
  <c r="I40" i="13" s="1"/>
  <c r="I6" i="9"/>
  <c r="I7" i="9" s="1"/>
  <c r="I11" i="9" s="1"/>
  <c r="I44" i="9" s="1"/>
  <c r="I10" i="9"/>
  <c r="I6" i="10"/>
  <c r="I7" i="10" s="1"/>
  <c r="I11" i="10" s="1"/>
  <c r="I44" i="10" s="1"/>
  <c r="I46" i="10" s="1"/>
  <c r="J6" i="2"/>
  <c r="J8" i="2" s="1"/>
  <c r="J29" i="2" s="1"/>
  <c r="J6" i="17"/>
  <c r="J8" i="17" s="1"/>
  <c r="J40" i="17" s="1"/>
  <c r="J6" i="3"/>
  <c r="J7" i="3" s="1"/>
  <c r="J11" i="3" s="1"/>
  <c r="J45" i="3" s="1"/>
  <c r="I15" i="1" s="1"/>
  <c r="J6" i="16"/>
  <c r="J8" i="16"/>
  <c r="J46" i="16" s="1"/>
  <c r="I19" i="1" s="1"/>
  <c r="J6" i="5"/>
  <c r="J7" i="5"/>
  <c r="J11" i="5" s="1"/>
  <c r="J44" i="5" s="1"/>
  <c r="I23" i="1" s="1"/>
  <c r="J6" i="6"/>
  <c r="J8" i="6" s="1"/>
  <c r="J41" i="6" s="1"/>
  <c r="I27" i="1" s="1"/>
  <c r="J6" i="7"/>
  <c r="J7" i="7" s="1"/>
  <c r="J11" i="7" s="1"/>
  <c r="J45" i="7" s="1"/>
  <c r="I31" i="1" s="1"/>
  <c r="J6" i="8"/>
  <c r="J7" i="8" s="1"/>
  <c r="J11" i="8" s="1"/>
  <c r="J45" i="8" s="1"/>
  <c r="J6" i="14"/>
  <c r="J8" i="14" s="1"/>
  <c r="J40" i="14" s="1"/>
  <c r="J6" i="13"/>
  <c r="J8" i="13"/>
  <c r="J40" i="13" s="1"/>
  <c r="J6" i="9"/>
  <c r="J7" i="9" s="1"/>
  <c r="J11" i="9" s="1"/>
  <c r="J44" i="9" s="1"/>
  <c r="J10" i="9"/>
  <c r="J6" i="10"/>
  <c r="J7" i="10" s="1"/>
  <c r="J11" i="10" s="1"/>
  <c r="J44" i="10" s="1"/>
  <c r="I51" i="1"/>
  <c r="K6" i="2"/>
  <c r="K8" i="2" s="1"/>
  <c r="K29" i="2" s="1"/>
  <c r="K6" i="17"/>
  <c r="K8" i="17" s="1"/>
  <c r="K40" i="17" s="1"/>
  <c r="K6" i="3"/>
  <c r="K7" i="3" s="1"/>
  <c r="K11" i="3" s="1"/>
  <c r="K45" i="3" s="1"/>
  <c r="K6" i="16"/>
  <c r="K8" i="16" s="1"/>
  <c r="K46" i="16" s="1"/>
  <c r="K6" i="5"/>
  <c r="K7" i="5" s="1"/>
  <c r="K11" i="5" s="1"/>
  <c r="K44" i="5" s="1"/>
  <c r="K6" i="6"/>
  <c r="K8" i="6" s="1"/>
  <c r="K41" i="6" s="1"/>
  <c r="K6" i="7"/>
  <c r="K7" i="7" s="1"/>
  <c r="K11" i="7" s="1"/>
  <c r="K45" i="7" s="1"/>
  <c r="K47" i="7" s="1"/>
  <c r="K6" i="8"/>
  <c r="K7" i="8" s="1"/>
  <c r="K11" i="8" s="1"/>
  <c r="K45" i="8"/>
  <c r="K6" i="14"/>
  <c r="K8" i="14" s="1"/>
  <c r="K40" i="14" s="1"/>
  <c r="K6" i="13"/>
  <c r="K8" i="13" s="1"/>
  <c r="K40" i="13" s="1"/>
  <c r="K6" i="9"/>
  <c r="K7" i="9" s="1"/>
  <c r="K11" i="9" s="1"/>
  <c r="K44" i="9" s="1"/>
  <c r="K10" i="9"/>
  <c r="K6" i="10"/>
  <c r="K7" i="10" s="1"/>
  <c r="K11" i="10" s="1"/>
  <c r="K44" i="10" s="1"/>
  <c r="K46" i="10" s="1"/>
  <c r="J53" i="1" s="1"/>
  <c r="L6" i="2"/>
  <c r="L8" i="2" s="1"/>
  <c r="L29" i="2" s="1"/>
  <c r="K7" i="1" s="1"/>
  <c r="L6" i="17"/>
  <c r="L8" i="17" s="1"/>
  <c r="L40" i="17" s="1"/>
  <c r="L6" i="3"/>
  <c r="L7" i="3"/>
  <c r="L11" i="3" s="1"/>
  <c r="L45" i="3" s="1"/>
  <c r="L6" i="16"/>
  <c r="L8" i="16" s="1"/>
  <c r="L46" i="16" s="1"/>
  <c r="K19" i="1" s="1"/>
  <c r="L6" i="5"/>
  <c r="L7" i="5" s="1"/>
  <c r="L11" i="5" s="1"/>
  <c r="L44" i="5" s="1"/>
  <c r="L6" i="6"/>
  <c r="L8" i="6" s="1"/>
  <c r="L41" i="6" s="1"/>
  <c r="L6" i="7"/>
  <c r="L7" i="7" s="1"/>
  <c r="L11" i="7" s="1"/>
  <c r="L45" i="7" s="1"/>
  <c r="K31" i="1" s="1"/>
  <c r="L6" i="8"/>
  <c r="L7" i="8" s="1"/>
  <c r="L11" i="8" s="1"/>
  <c r="L45" i="8" s="1"/>
  <c r="L6" i="14"/>
  <c r="L8" i="14"/>
  <c r="L40" i="14" s="1"/>
  <c r="L6" i="13"/>
  <c r="L8" i="13" s="1"/>
  <c r="L40" i="13" s="1"/>
  <c r="L6" i="9"/>
  <c r="L7" i="9" s="1"/>
  <c r="L11" i="9" s="1"/>
  <c r="L44" i="9" s="1"/>
  <c r="L10" i="9"/>
  <c r="L6" i="10"/>
  <c r="L7" i="10" s="1"/>
  <c r="L11" i="10" s="1"/>
  <c r="L44" i="10" s="1"/>
  <c r="L46" i="10" s="1"/>
  <c r="K53" i="1" s="1"/>
  <c r="M6" i="2"/>
  <c r="M8" i="2" s="1"/>
  <c r="M29" i="2" s="1"/>
  <c r="M6" i="17"/>
  <c r="M8" i="17"/>
  <c r="M40" i="17" s="1"/>
  <c r="L11" i="1" s="1"/>
  <c r="M6" i="3"/>
  <c r="M7" i="3" s="1"/>
  <c r="M11" i="3" s="1"/>
  <c r="M45" i="3" s="1"/>
  <c r="M6" i="16"/>
  <c r="M8" i="16" s="1"/>
  <c r="M46" i="16" s="1"/>
  <c r="M6" i="5"/>
  <c r="M7" i="5"/>
  <c r="M11" i="5" s="1"/>
  <c r="M44" i="5" s="1"/>
  <c r="L23" i="1" s="1"/>
  <c r="M6" i="6"/>
  <c r="M8" i="6" s="1"/>
  <c r="M41" i="6" s="1"/>
  <c r="L27" i="1" s="1"/>
  <c r="M6" i="7"/>
  <c r="M7" i="7" s="1"/>
  <c r="M11" i="7" s="1"/>
  <c r="M45" i="7" s="1"/>
  <c r="L31" i="1" s="1"/>
  <c r="M6" i="8"/>
  <c r="M7" i="8" s="1"/>
  <c r="M11" i="8" s="1"/>
  <c r="M45" i="8" s="1"/>
  <c r="M6" i="14"/>
  <c r="M8" i="14" s="1"/>
  <c r="M40" i="14" s="1"/>
  <c r="M6" i="13"/>
  <c r="M8" i="13" s="1"/>
  <c r="M40" i="13" s="1"/>
  <c r="M6" i="9"/>
  <c r="M7" i="9" s="1"/>
  <c r="M11" i="9" s="1"/>
  <c r="M44" i="9" s="1"/>
  <c r="M10" i="9"/>
  <c r="M6" i="10"/>
  <c r="M7" i="10" s="1"/>
  <c r="M11" i="10" s="1"/>
  <c r="M44" i="10" s="1"/>
  <c r="L51" i="1" s="1"/>
  <c r="N8" i="2"/>
  <c r="N29" i="2"/>
  <c r="M7" i="1"/>
  <c r="N8" i="17"/>
  <c r="N40" i="17" s="1"/>
  <c r="N7" i="10"/>
  <c r="N11" i="10" s="1"/>
  <c r="N44" i="10" s="1"/>
  <c r="C7" i="9"/>
  <c r="C11" i="9" s="1"/>
  <c r="C44" i="9" s="1"/>
  <c r="C10" i="9"/>
  <c r="D7" i="9"/>
  <c r="D10" i="9"/>
  <c r="D11" i="9"/>
  <c r="D44" i="9" s="1"/>
  <c r="E7" i="9"/>
  <c r="E11" i="9" s="1"/>
  <c r="E44" i="9" s="1"/>
  <c r="E10" i="9"/>
  <c r="F7" i="9"/>
  <c r="F10" i="9"/>
  <c r="F11" i="9"/>
  <c r="F44" i="9" s="1"/>
  <c r="G7" i="9"/>
  <c r="G11" i="9" s="1"/>
  <c r="G44" i="9" s="1"/>
  <c r="G10" i="9"/>
  <c r="N30" i="2"/>
  <c r="M8" i="1" s="1"/>
  <c r="N42" i="10"/>
  <c r="N18" i="10"/>
  <c r="C42" i="9"/>
  <c r="C18" i="9"/>
  <c r="C45" i="9"/>
  <c r="B48" i="1"/>
  <c r="D42" i="9"/>
  <c r="D18" i="9"/>
  <c r="D45" i="9"/>
  <c r="C48" i="1"/>
  <c r="E42" i="9"/>
  <c r="E18" i="9"/>
  <c r="E45" i="9"/>
  <c r="D48" i="1"/>
  <c r="F42" i="9"/>
  <c r="F18" i="9"/>
  <c r="F45" i="9"/>
  <c r="E48" i="1"/>
  <c r="G42" i="9"/>
  <c r="G18" i="9"/>
  <c r="G45" i="9"/>
  <c r="F48" i="1"/>
  <c r="H21" i="9"/>
  <c r="H42" i="9"/>
  <c r="H18" i="9"/>
  <c r="H45" i="9"/>
  <c r="G48" i="1"/>
  <c r="I42" i="9"/>
  <c r="I18" i="9"/>
  <c r="I45" i="9"/>
  <c r="H48" i="1"/>
  <c r="J42" i="9"/>
  <c r="J18" i="9"/>
  <c r="J45" i="9"/>
  <c r="I48" i="1"/>
  <c r="K42" i="9"/>
  <c r="K18" i="9"/>
  <c r="K45" i="9"/>
  <c r="J48" i="1"/>
  <c r="L42" i="9"/>
  <c r="L18" i="9"/>
  <c r="L45" i="9"/>
  <c r="K48" i="1"/>
  <c r="M42" i="9"/>
  <c r="M18" i="9"/>
  <c r="M45" i="9"/>
  <c r="L48" i="1"/>
  <c r="D11" i="8"/>
  <c r="D45" i="8" s="1"/>
  <c r="E11" i="8"/>
  <c r="E45" i="8" s="1"/>
  <c r="C7" i="8"/>
  <c r="C11" i="8" s="1"/>
  <c r="C45" i="8" s="1"/>
  <c r="C10" i="8"/>
  <c r="D7" i="8"/>
  <c r="E7" i="8"/>
  <c r="F7" i="8"/>
  <c r="F11" i="8" s="1"/>
  <c r="F45" i="8" s="1"/>
  <c r="G7" i="8"/>
  <c r="G11" i="8" s="1"/>
  <c r="G45" i="8" s="1"/>
  <c r="N10" i="8"/>
  <c r="M10" i="8"/>
  <c r="L10" i="8"/>
  <c r="K10" i="8"/>
  <c r="J10" i="8"/>
  <c r="I10" i="8"/>
  <c r="H10" i="8"/>
  <c r="G10" i="8"/>
  <c r="F10" i="8"/>
  <c r="E10" i="8"/>
  <c r="D10" i="8"/>
  <c r="C5" i="3"/>
  <c r="H27" i="2"/>
  <c r="I27" i="2"/>
  <c r="J27" i="2"/>
  <c r="K27" i="2"/>
  <c r="L27" i="2"/>
  <c r="M27" i="2"/>
  <c r="G27" i="2"/>
  <c r="D39" i="6"/>
  <c r="E39" i="6"/>
  <c r="F39" i="6"/>
  <c r="G39" i="6"/>
  <c r="H39" i="6"/>
  <c r="D43" i="3"/>
  <c r="E43" i="3"/>
  <c r="F43" i="3"/>
  <c r="G43" i="3"/>
  <c r="D42" i="10"/>
  <c r="E42" i="10"/>
  <c r="F42" i="10"/>
  <c r="G42" i="10"/>
  <c r="C42" i="10"/>
  <c r="D18" i="10"/>
  <c r="E18" i="10"/>
  <c r="F18" i="10"/>
  <c r="G18" i="10"/>
  <c r="C18" i="10"/>
  <c r="G7" i="10"/>
  <c r="G11" i="10"/>
  <c r="F7" i="10"/>
  <c r="F11" i="10"/>
  <c r="E7" i="10"/>
  <c r="E11" i="10"/>
  <c r="D7" i="10"/>
  <c r="D11" i="10"/>
  <c r="C7" i="10"/>
  <c r="C11" i="10"/>
  <c r="K10" i="10"/>
  <c r="J10" i="10"/>
  <c r="I10" i="10"/>
  <c r="H10" i="10"/>
  <c r="G10" i="10"/>
  <c r="F10" i="10"/>
  <c r="E10" i="10"/>
  <c r="D10" i="10"/>
  <c r="C10" i="10"/>
  <c r="D38" i="13"/>
  <c r="D41" i="13" s="1"/>
  <c r="E38" i="13"/>
  <c r="F38" i="13"/>
  <c r="F41" i="13" s="1"/>
  <c r="G38" i="13"/>
  <c r="H38" i="13"/>
  <c r="H41" i="13" s="1"/>
  <c r="G44" i="1" s="1"/>
  <c r="C38" i="13"/>
  <c r="C41" i="13" s="1"/>
  <c r="D43" i="8"/>
  <c r="E43" i="8"/>
  <c r="F43" i="8"/>
  <c r="G43" i="8"/>
  <c r="H43" i="8"/>
  <c r="C43" i="8"/>
  <c r="D38" i="14"/>
  <c r="D41" i="14" s="1"/>
  <c r="C36" i="1" s="1"/>
  <c r="E38" i="14"/>
  <c r="F38" i="14"/>
  <c r="G38" i="14"/>
  <c r="G41" i="14" s="1"/>
  <c r="H38" i="14"/>
  <c r="H41" i="14" s="1"/>
  <c r="G36" i="1" s="1"/>
  <c r="C38" i="14"/>
  <c r="D43" i="7"/>
  <c r="E43" i="7"/>
  <c r="F43" i="7"/>
  <c r="G43" i="7"/>
  <c r="C43" i="7"/>
  <c r="D18" i="7"/>
  <c r="E18" i="7"/>
  <c r="F18" i="7"/>
  <c r="G18" i="7"/>
  <c r="H18" i="7"/>
  <c r="I18" i="7"/>
  <c r="J18" i="7"/>
  <c r="K18" i="7"/>
  <c r="L18" i="7"/>
  <c r="M18" i="7"/>
  <c r="C18" i="7"/>
  <c r="G7" i="7"/>
  <c r="G11" i="7"/>
  <c r="F7" i="7"/>
  <c r="F11" i="7"/>
  <c r="E7" i="7"/>
  <c r="E11" i="7"/>
  <c r="D7" i="7"/>
  <c r="D11" i="7"/>
  <c r="C7" i="7"/>
  <c r="C11" i="7"/>
  <c r="K10" i="7"/>
  <c r="J10" i="7"/>
  <c r="I10" i="7"/>
  <c r="H10" i="7"/>
  <c r="G10" i="7"/>
  <c r="F10" i="7"/>
  <c r="E10" i="7"/>
  <c r="D10" i="7"/>
  <c r="C10" i="7"/>
  <c r="C39" i="6"/>
  <c r="D38" i="17"/>
  <c r="E38" i="17"/>
  <c r="F38" i="17"/>
  <c r="F41" i="17" s="1"/>
  <c r="G38" i="17"/>
  <c r="G41" i="17" s="1"/>
  <c r="C38" i="17"/>
  <c r="H10" i="3"/>
  <c r="I10" i="3"/>
  <c r="J10" i="3"/>
  <c r="K10" i="3"/>
  <c r="D7" i="3"/>
  <c r="D10" i="3"/>
  <c r="D11" i="3"/>
  <c r="E7" i="3"/>
  <c r="E10" i="3"/>
  <c r="E11" i="3"/>
  <c r="F7" i="3"/>
  <c r="F10" i="3"/>
  <c r="F11" i="3"/>
  <c r="G7" i="3"/>
  <c r="G10" i="3"/>
  <c r="G11" i="3"/>
  <c r="C7" i="3"/>
  <c r="C10" i="3"/>
  <c r="C11" i="3"/>
  <c r="D41" i="16"/>
  <c r="D44" i="16"/>
  <c r="D47" i="16" s="1"/>
  <c r="D15" i="16"/>
  <c r="E41" i="16"/>
  <c r="E44" i="16"/>
  <c r="E47" i="16" s="1"/>
  <c r="E15" i="16"/>
  <c r="F41" i="16"/>
  <c r="F44" i="16"/>
  <c r="F47" i="16" s="1"/>
  <c r="F15" i="16"/>
  <c r="G41" i="16"/>
  <c r="G44" i="16"/>
  <c r="G47" i="16" s="1"/>
  <c r="G15" i="16"/>
  <c r="C41" i="16"/>
  <c r="C44" i="16"/>
  <c r="C47" i="16" s="1"/>
  <c r="C15" i="16"/>
  <c r="D8" i="16"/>
  <c r="D46" i="16"/>
  <c r="E8" i="16"/>
  <c r="E46" i="16"/>
  <c r="F8" i="16"/>
  <c r="F46" i="16"/>
  <c r="G8" i="16"/>
  <c r="G46" i="16"/>
  <c r="C8" i="16"/>
  <c r="C46" i="16"/>
  <c r="D42" i="5"/>
  <c r="E42" i="5"/>
  <c r="F42" i="5"/>
  <c r="G42" i="5"/>
  <c r="C42" i="5"/>
  <c r="C7" i="5"/>
  <c r="C10" i="5"/>
  <c r="C11" i="5"/>
  <c r="C44" i="5"/>
  <c r="L10" i="5"/>
  <c r="K10" i="5"/>
  <c r="J10" i="5"/>
  <c r="I10" i="5"/>
  <c r="H10" i="5"/>
  <c r="G7" i="5"/>
  <c r="G10" i="5"/>
  <c r="G11" i="5"/>
  <c r="F7" i="5"/>
  <c r="F11" i="5" s="1"/>
  <c r="F44" i="5" s="1"/>
  <c r="F10" i="5"/>
  <c r="E7" i="5"/>
  <c r="E11" i="5" s="1"/>
  <c r="E44" i="5" s="1"/>
  <c r="E10" i="5"/>
  <c r="D7" i="5"/>
  <c r="D10" i="5"/>
  <c r="D11" i="5"/>
  <c r="D44" i="5" s="1"/>
  <c r="M10" i="5"/>
  <c r="D18" i="5"/>
  <c r="E18" i="5"/>
  <c r="F18" i="5"/>
  <c r="G18" i="5"/>
  <c r="H18" i="5"/>
  <c r="C18" i="5"/>
  <c r="C43" i="3"/>
  <c r="D18" i="3"/>
  <c r="E18" i="3"/>
  <c r="F18" i="3"/>
  <c r="G18" i="3"/>
  <c r="C18" i="3"/>
  <c r="C15" i="2"/>
  <c r="C27" i="2"/>
  <c r="C30" i="2"/>
  <c r="B8" i="1"/>
  <c r="C46" i="3"/>
  <c r="B16" i="1"/>
  <c r="C45" i="5"/>
  <c r="B24" i="1"/>
  <c r="C41" i="17"/>
  <c r="B12" i="1" s="1"/>
  <c r="C42" i="6"/>
  <c r="B28" i="1"/>
  <c r="C46" i="7"/>
  <c r="B32" i="1"/>
  <c r="C41" i="14"/>
  <c r="B36" i="1"/>
  <c r="C18" i="8"/>
  <c r="C46" i="8"/>
  <c r="B40" i="1"/>
  <c r="C15" i="13"/>
  <c r="C45" i="10"/>
  <c r="B52" i="1"/>
  <c r="D15" i="2"/>
  <c r="D27" i="2"/>
  <c r="D30" i="2"/>
  <c r="C8" i="1"/>
  <c r="D46" i="3"/>
  <c r="C16" i="1"/>
  <c r="D45" i="5"/>
  <c r="C24" i="1"/>
  <c r="D41" i="17"/>
  <c r="C12" i="1"/>
  <c r="D46" i="7"/>
  <c r="C32" i="1"/>
  <c r="D46" i="8"/>
  <c r="C40" i="1"/>
  <c r="D15" i="13"/>
  <c r="D45" i="10"/>
  <c r="C52" i="1"/>
  <c r="D42" i="6"/>
  <c r="C28" i="1"/>
  <c r="E15" i="2"/>
  <c r="E27" i="2"/>
  <c r="E30" i="2"/>
  <c r="D8" i="1"/>
  <c r="E46" i="3"/>
  <c r="D16" i="1"/>
  <c r="E45" i="5"/>
  <c r="D24" i="1"/>
  <c r="E41" i="17"/>
  <c r="D12" i="1"/>
  <c r="E46" i="7"/>
  <c r="D32" i="1"/>
  <c r="E41" i="14"/>
  <c r="D36" i="1"/>
  <c r="E46" i="8"/>
  <c r="D40" i="1"/>
  <c r="E15" i="13"/>
  <c r="E41" i="13"/>
  <c r="D44" i="1" s="1"/>
  <c r="E45" i="10"/>
  <c r="D52" i="1"/>
  <c r="E42" i="6"/>
  <c r="D28" i="1"/>
  <c r="F15" i="2"/>
  <c r="F27" i="2"/>
  <c r="F30" i="2"/>
  <c r="E8" i="1"/>
  <c r="F46" i="3"/>
  <c r="E16" i="1"/>
  <c r="F45" i="5"/>
  <c r="E24" i="1"/>
  <c r="F46" i="7"/>
  <c r="E32" i="1"/>
  <c r="F41" i="14"/>
  <c r="E36" i="1" s="1"/>
  <c r="F46" i="8"/>
  <c r="E40" i="1"/>
  <c r="F15" i="13"/>
  <c r="F45" i="10"/>
  <c r="E52" i="1"/>
  <c r="F15" i="6"/>
  <c r="F42" i="6"/>
  <c r="E28" i="1"/>
  <c r="G15" i="2"/>
  <c r="G30" i="2"/>
  <c r="F8" i="1"/>
  <c r="G46" i="3"/>
  <c r="F16" i="1"/>
  <c r="G45" i="5"/>
  <c r="F24" i="1"/>
  <c r="G46" i="7"/>
  <c r="F32" i="1"/>
  <c r="G15" i="14"/>
  <c r="G46" i="8"/>
  <c r="F40" i="1"/>
  <c r="G15" i="13"/>
  <c r="G41" i="13"/>
  <c r="F44" i="1" s="1"/>
  <c r="G45" i="10"/>
  <c r="F52" i="1"/>
  <c r="G42" i="6"/>
  <c r="F28" i="1"/>
  <c r="H15" i="2"/>
  <c r="H30" i="2"/>
  <c r="G8" i="1"/>
  <c r="H21" i="5"/>
  <c r="H42" i="5"/>
  <c r="H45" i="5"/>
  <c r="G24" i="1"/>
  <c r="H42" i="6"/>
  <c r="G28" i="1"/>
  <c r="H44" i="16"/>
  <c r="H47" i="16" s="1"/>
  <c r="G20" i="1" s="1"/>
  <c r="H15" i="16"/>
  <c r="H46" i="7"/>
  <c r="G32" i="1"/>
  <c r="H46" i="8"/>
  <c r="G40" i="1"/>
  <c r="H15" i="13"/>
  <c r="H38" i="17"/>
  <c r="H41" i="17" s="1"/>
  <c r="G12" i="1" s="1"/>
  <c r="H18" i="3"/>
  <c r="H21" i="3"/>
  <c r="H39" i="3"/>
  <c r="H43" i="3"/>
  <c r="H46" i="3"/>
  <c r="G16" i="1"/>
  <c r="I15" i="2"/>
  <c r="I30" i="2"/>
  <c r="H8" i="1"/>
  <c r="I39" i="6"/>
  <c r="I42" i="6"/>
  <c r="H28" i="1"/>
  <c r="I44" i="16"/>
  <c r="I15" i="16"/>
  <c r="I47" i="16"/>
  <c r="H20" i="1"/>
  <c r="I46" i="7"/>
  <c r="H32" i="1"/>
  <c r="I38" i="17"/>
  <c r="I41" i="17" s="1"/>
  <c r="H12" i="1" s="1"/>
  <c r="I18" i="3"/>
  <c r="I43" i="3"/>
  <c r="I46" i="3"/>
  <c r="H16" i="1"/>
  <c r="I38" i="14"/>
  <c r="I41" i="14" s="1"/>
  <c r="H36" i="1" s="1"/>
  <c r="H40" i="1"/>
  <c r="I38" i="13"/>
  <c r="I41" i="13" s="1"/>
  <c r="H44" i="1" s="1"/>
  <c r="I15" i="13"/>
  <c r="I18" i="5"/>
  <c r="I42" i="5"/>
  <c r="I45" i="5"/>
  <c r="H24" i="1"/>
  <c r="J15" i="2"/>
  <c r="J30" i="2"/>
  <c r="I8" i="1"/>
  <c r="J39" i="6"/>
  <c r="J42" i="6"/>
  <c r="I28" i="1"/>
  <c r="J44" i="16"/>
  <c r="J15" i="16"/>
  <c r="J47" i="16"/>
  <c r="I20" i="1" s="1"/>
  <c r="J46" i="7"/>
  <c r="I32" i="1"/>
  <c r="J38" i="17"/>
  <c r="J41" i="17" s="1"/>
  <c r="I12" i="1" s="1"/>
  <c r="J18" i="3"/>
  <c r="J43" i="3"/>
  <c r="J46" i="3"/>
  <c r="I16" i="1"/>
  <c r="J38" i="14"/>
  <c r="J41" i="14" s="1"/>
  <c r="I36" i="1" s="1"/>
  <c r="I40" i="1"/>
  <c r="J38" i="13"/>
  <c r="J41" i="13" s="1"/>
  <c r="I44" i="1" s="1"/>
  <c r="J15" i="13"/>
  <c r="J18" i="5"/>
  <c r="J42" i="5"/>
  <c r="J45" i="5"/>
  <c r="I24" i="1"/>
  <c r="K15" i="2"/>
  <c r="K30" i="2"/>
  <c r="J8" i="1"/>
  <c r="K39" i="6"/>
  <c r="K42" i="6"/>
  <c r="J28" i="1"/>
  <c r="K44" i="16"/>
  <c r="K47" i="16" s="1"/>
  <c r="J20" i="1" s="1"/>
  <c r="K15" i="16"/>
  <c r="K46" i="7"/>
  <c r="J32" i="1"/>
  <c r="K38" i="17"/>
  <c r="K41" i="17"/>
  <c r="J12" i="1" s="1"/>
  <c r="K18" i="3"/>
  <c r="K43" i="3"/>
  <c r="K46" i="3"/>
  <c r="J16" i="1"/>
  <c r="K38" i="14"/>
  <c r="K41" i="14" s="1"/>
  <c r="J36" i="1" s="1"/>
  <c r="J40" i="1"/>
  <c r="K38" i="13"/>
  <c r="K41" i="13" s="1"/>
  <c r="J44" i="1" s="1"/>
  <c r="K15" i="13"/>
  <c r="K18" i="5"/>
  <c r="K42" i="5"/>
  <c r="K45" i="5"/>
  <c r="J24" i="1"/>
  <c r="L15" i="2"/>
  <c r="L30" i="2"/>
  <c r="K8" i="1"/>
  <c r="L39" i="6"/>
  <c r="L42" i="6"/>
  <c r="K28" i="1"/>
  <c r="L44" i="16"/>
  <c r="L15" i="16"/>
  <c r="L47" i="16"/>
  <c r="K20" i="1"/>
  <c r="L46" i="7"/>
  <c r="K32" i="1"/>
  <c r="L38" i="17"/>
  <c r="L41" i="17"/>
  <c r="K12" i="1"/>
  <c r="L18" i="3"/>
  <c r="L43" i="3"/>
  <c r="L46" i="3"/>
  <c r="K16" i="1"/>
  <c r="L38" i="14"/>
  <c r="L41" i="14" s="1"/>
  <c r="K36" i="1" s="1"/>
  <c r="K40" i="1"/>
  <c r="L38" i="13"/>
  <c r="L41" i="13" s="1"/>
  <c r="K44" i="1" s="1"/>
  <c r="L15" i="13"/>
  <c r="L18" i="5"/>
  <c r="L42" i="5"/>
  <c r="L45" i="5"/>
  <c r="K24" i="1"/>
  <c r="M15" i="2"/>
  <c r="M30" i="2"/>
  <c r="L8" i="1"/>
  <c r="M39" i="6"/>
  <c r="M42" i="6"/>
  <c r="L28" i="1"/>
  <c r="M44" i="16"/>
  <c r="M47" i="16" s="1"/>
  <c r="L20" i="1" s="1"/>
  <c r="M15" i="16"/>
  <c r="M46" i="7"/>
  <c r="L32" i="1"/>
  <c r="M38" i="17"/>
  <c r="M41" i="17" s="1"/>
  <c r="L12" i="1" s="1"/>
  <c r="M18" i="3"/>
  <c r="M43" i="3"/>
  <c r="M46" i="3"/>
  <c r="L16" i="1"/>
  <c r="M38" i="14"/>
  <c r="M41" i="14" s="1"/>
  <c r="L36" i="1" s="1"/>
  <c r="L40" i="1"/>
  <c r="M38" i="13"/>
  <c r="M41" i="13" s="1"/>
  <c r="L44" i="1" s="1"/>
  <c r="M15" i="13"/>
  <c r="M18" i="5"/>
  <c r="M42" i="5"/>
  <c r="M45" i="5"/>
  <c r="L24" i="1"/>
  <c r="N15" i="2"/>
  <c r="N38" i="17"/>
  <c r="N41" i="17" s="1"/>
  <c r="M12" i="1" s="1"/>
  <c r="C8" i="2"/>
  <c r="C29" i="2"/>
  <c r="B7" i="1"/>
  <c r="B23" i="1"/>
  <c r="B19" i="1"/>
  <c r="C45" i="3"/>
  <c r="B15" i="1"/>
  <c r="C45" i="7"/>
  <c r="B31" i="1"/>
  <c r="C44" i="10"/>
  <c r="B51" i="1"/>
  <c r="B11" i="1"/>
  <c r="B35" i="1"/>
  <c r="C8" i="13"/>
  <c r="C40" i="13"/>
  <c r="B43" i="1"/>
  <c r="D8" i="2"/>
  <c r="D29" i="2"/>
  <c r="C7" i="1"/>
  <c r="C19" i="1"/>
  <c r="D45" i="3"/>
  <c r="C15" i="1"/>
  <c r="D45" i="7"/>
  <c r="C31" i="1"/>
  <c r="D44" i="10"/>
  <c r="C51" i="1"/>
  <c r="C11" i="1"/>
  <c r="C35" i="1"/>
  <c r="D8" i="13"/>
  <c r="D40" i="13"/>
  <c r="C43" i="1"/>
  <c r="E8" i="2"/>
  <c r="E29" i="2"/>
  <c r="D7" i="1"/>
  <c r="D19" i="1"/>
  <c r="E45" i="3"/>
  <c r="D15" i="1"/>
  <c r="E45" i="7"/>
  <c r="D31" i="1"/>
  <c r="E44" i="10"/>
  <c r="D51" i="1"/>
  <c r="D11" i="1"/>
  <c r="D35" i="1"/>
  <c r="E8" i="13"/>
  <c r="E40" i="13"/>
  <c r="D43" i="1"/>
  <c r="F8" i="2"/>
  <c r="F29" i="2"/>
  <c r="E7" i="1"/>
  <c r="E19" i="1"/>
  <c r="F45" i="3"/>
  <c r="E15" i="1"/>
  <c r="F45" i="7"/>
  <c r="E31" i="1"/>
  <c r="F44" i="10"/>
  <c r="E51" i="1"/>
  <c r="E11" i="1"/>
  <c r="E35" i="1"/>
  <c r="F8" i="13"/>
  <c r="F40" i="13"/>
  <c r="E43" i="1"/>
  <c r="F8" i="6"/>
  <c r="F41" i="6"/>
  <c r="E27" i="1"/>
  <c r="G8" i="2"/>
  <c r="G29" i="2"/>
  <c r="F7" i="1"/>
  <c r="G44" i="5"/>
  <c r="F23" i="1"/>
  <c r="F19" i="1"/>
  <c r="G45" i="3"/>
  <c r="F15" i="1"/>
  <c r="G45" i="7"/>
  <c r="F31" i="1"/>
  <c r="G44" i="10"/>
  <c r="F51" i="1"/>
  <c r="F11" i="1"/>
  <c r="F35" i="1"/>
  <c r="G8" i="13"/>
  <c r="G40" i="13"/>
  <c r="F43" i="1"/>
  <c r="L10" i="3"/>
  <c r="M10" i="3"/>
  <c r="D31" i="2"/>
  <c r="C9" i="1"/>
  <c r="D47" i="3"/>
  <c r="C17" i="1"/>
  <c r="D42" i="17"/>
  <c r="C13" i="1" s="1"/>
  <c r="D47" i="7"/>
  <c r="C33" i="1"/>
  <c r="D46" i="10"/>
  <c r="C53" i="1"/>
  <c r="D43" i="6"/>
  <c r="C29" i="1"/>
  <c r="E31" i="2"/>
  <c r="D9" i="1"/>
  <c r="E47" i="3"/>
  <c r="D17" i="1"/>
  <c r="E42" i="17"/>
  <c r="D13" i="1"/>
  <c r="E47" i="7"/>
  <c r="D33" i="1"/>
  <c r="E42" i="14"/>
  <c r="D37" i="1"/>
  <c r="E46" i="10"/>
  <c r="D53" i="1"/>
  <c r="E43" i="6"/>
  <c r="D29" i="1"/>
  <c r="F31" i="2"/>
  <c r="E9" i="1"/>
  <c r="F47" i="3"/>
  <c r="E17" i="1"/>
  <c r="F47" i="7"/>
  <c r="E33" i="1"/>
  <c r="F46" i="10"/>
  <c r="E53" i="1"/>
  <c r="F43" i="6"/>
  <c r="E29" i="1"/>
  <c r="G31" i="2"/>
  <c r="F9" i="1"/>
  <c r="G47" i="3"/>
  <c r="F17" i="1"/>
  <c r="G46" i="5"/>
  <c r="F25" i="1" s="1"/>
  <c r="G47" i="7"/>
  <c r="F33" i="1"/>
  <c r="G46" i="10"/>
  <c r="F53" i="1"/>
  <c r="G43" i="6"/>
  <c r="F29" i="1"/>
  <c r="C46" i="10"/>
  <c r="B53" i="1"/>
  <c r="C42" i="14"/>
  <c r="B37" i="1" s="1"/>
  <c r="C47" i="7"/>
  <c r="B33" i="1"/>
  <c r="C27" i="1"/>
  <c r="D27" i="1"/>
  <c r="F27" i="1"/>
  <c r="C43" i="6"/>
  <c r="B29" i="1"/>
  <c r="B27" i="1"/>
  <c r="C46" i="5"/>
  <c r="B25" i="1"/>
  <c r="C47" i="3"/>
  <c r="B17" i="1"/>
  <c r="C42" i="17"/>
  <c r="B13" i="1" s="1"/>
  <c r="C31" i="2"/>
  <c r="B9" i="1"/>
  <c r="H43" i="6"/>
  <c r="G29" i="1" s="1"/>
  <c r="H33" i="1"/>
  <c r="J47" i="7"/>
  <c r="I33" i="1" s="1"/>
  <c r="J33" i="1"/>
  <c r="G52" i="1"/>
  <c r="H52" i="1"/>
  <c r="I52" i="1"/>
  <c r="J52" i="1"/>
  <c r="H46" i="10"/>
  <c r="G53" i="1" s="1"/>
  <c r="H53" i="1"/>
  <c r="J46" i="10"/>
  <c r="I53" i="1" s="1"/>
  <c r="G8" i="14"/>
  <c r="G40" i="14"/>
  <c r="F8" i="14"/>
  <c r="F40" i="14"/>
  <c r="F15" i="14"/>
  <c r="E8" i="14"/>
  <c r="E40" i="14"/>
  <c r="E15" i="14"/>
  <c r="D8" i="14"/>
  <c r="D40" i="14"/>
  <c r="D15" i="14"/>
  <c r="C8" i="14"/>
  <c r="C40" i="14"/>
  <c r="C15" i="14"/>
  <c r="G18" i="8"/>
  <c r="F18" i="8"/>
  <c r="E18" i="8"/>
  <c r="D18" i="8"/>
  <c r="G8" i="6"/>
  <c r="G41" i="6"/>
  <c r="G15" i="6"/>
  <c r="E8" i="6"/>
  <c r="E41" i="6"/>
  <c r="E15" i="6"/>
  <c r="D8" i="6"/>
  <c r="D41" i="6"/>
  <c r="D15" i="6"/>
  <c r="C8" i="6"/>
  <c r="C41" i="6"/>
  <c r="C15" i="6"/>
  <c r="G8" i="17"/>
  <c r="G40" i="17"/>
  <c r="G15" i="17"/>
  <c r="F8" i="17"/>
  <c r="F40" i="17"/>
  <c r="F15" i="17"/>
  <c r="E8" i="17"/>
  <c r="E40" i="17"/>
  <c r="E15" i="17"/>
  <c r="D8" i="17"/>
  <c r="D40" i="17"/>
  <c r="D15" i="17"/>
  <c r="C8" i="17"/>
  <c r="C40" i="17"/>
  <c r="C15" i="17"/>
  <c r="I42" i="10"/>
  <c r="I45" i="10"/>
  <c r="J42" i="10"/>
  <c r="J45" i="10"/>
  <c r="K42" i="10"/>
  <c r="K45" i="10"/>
  <c r="L42" i="10"/>
  <c r="L45" i="10"/>
  <c r="K52" i="1"/>
  <c r="M42" i="10"/>
  <c r="M45" i="10"/>
  <c r="L52" i="1"/>
  <c r="M46" i="10"/>
  <c r="L53" i="1" s="1"/>
  <c r="H42" i="10"/>
  <c r="H45" i="10"/>
  <c r="I43" i="8"/>
  <c r="I46" i="8"/>
  <c r="J43" i="8"/>
  <c r="J46" i="8"/>
  <c r="K43" i="8"/>
  <c r="K46" i="8"/>
  <c r="L43" i="8"/>
  <c r="L46" i="8"/>
  <c r="M43" i="8"/>
  <c r="M46" i="8"/>
  <c r="L10" i="7"/>
  <c r="M10" i="7"/>
  <c r="I43" i="7"/>
  <c r="J43" i="7"/>
  <c r="K43" i="7"/>
  <c r="L43" i="7"/>
  <c r="M43" i="7"/>
  <c r="M47" i="7"/>
  <c r="L33" i="1" s="1"/>
  <c r="H21" i="7"/>
  <c r="H34" i="7"/>
  <c r="H43" i="7"/>
  <c r="M46" i="5"/>
  <c r="L25" i="1" s="1"/>
  <c r="I15" i="17"/>
  <c r="J15" i="17"/>
  <c r="K15" i="17"/>
  <c r="L15" i="17"/>
  <c r="M15" i="17"/>
  <c r="N15" i="17"/>
  <c r="H15" i="17"/>
  <c r="H25" i="17"/>
  <c r="A34" i="1"/>
  <c r="A42" i="1"/>
  <c r="A50" i="1"/>
  <c r="A46" i="1"/>
  <c r="A38" i="1"/>
  <c r="A30" i="1"/>
  <c r="A26" i="1"/>
  <c r="A22" i="1"/>
  <c r="A18" i="1"/>
  <c r="A14" i="1"/>
  <c r="A10" i="1"/>
  <c r="A6" i="1"/>
  <c r="N8" i="13"/>
  <c r="N40" i="13" s="1"/>
  <c r="N15" i="13"/>
  <c r="N38" i="13"/>
  <c r="N41" i="13" s="1"/>
  <c r="M44" i="1" s="1"/>
  <c r="N8" i="14"/>
  <c r="N40" i="14"/>
  <c r="N15" i="14"/>
  <c r="N38" i="14"/>
  <c r="N41" i="14" s="1"/>
  <c r="M15" i="14"/>
  <c r="L15" i="14"/>
  <c r="K15" i="14"/>
  <c r="J15" i="14"/>
  <c r="I15" i="14"/>
  <c r="H15" i="14"/>
  <c r="N8" i="16"/>
  <c r="N46" i="16"/>
  <c r="M19" i="1" s="1"/>
  <c r="N15" i="16"/>
  <c r="N44" i="16"/>
  <c r="N47" i="16" s="1"/>
  <c r="M20" i="1" s="1"/>
  <c r="I6" i="15"/>
  <c r="I8" i="15" s="1"/>
  <c r="I44" i="15" s="1"/>
  <c r="I46" i="15" s="1"/>
  <c r="I15" i="15"/>
  <c r="I42" i="15"/>
  <c r="I45" i="15"/>
  <c r="H6" i="15"/>
  <c r="H8" i="15" s="1"/>
  <c r="H44" i="15" s="1"/>
  <c r="H46" i="15" s="1"/>
  <c r="H15" i="15"/>
  <c r="H42" i="15"/>
  <c r="H45" i="15"/>
  <c r="G6" i="15"/>
  <c r="G8" i="15" s="1"/>
  <c r="G44" i="15" s="1"/>
  <c r="G46" i="15" s="1"/>
  <c r="G15" i="15"/>
  <c r="G42" i="15"/>
  <c r="G45" i="15"/>
  <c r="F6" i="15"/>
  <c r="F8" i="15" s="1"/>
  <c r="F44" i="15" s="1"/>
  <c r="F46" i="15" s="1"/>
  <c r="F15" i="15"/>
  <c r="F42" i="15"/>
  <c r="F45" i="15"/>
  <c r="E6" i="15"/>
  <c r="E8" i="15" s="1"/>
  <c r="E44" i="15" s="1"/>
  <c r="E46" i="15" s="1"/>
  <c r="E15" i="15"/>
  <c r="E42" i="15"/>
  <c r="E45" i="15"/>
  <c r="D6" i="15"/>
  <c r="D8" i="15" s="1"/>
  <c r="D44" i="15" s="1"/>
  <c r="D46" i="15" s="1"/>
  <c r="D15" i="15"/>
  <c r="D42" i="15"/>
  <c r="D45" i="15"/>
  <c r="C6" i="15"/>
  <c r="C8" i="15" s="1"/>
  <c r="C44" i="15" s="1"/>
  <c r="C46" i="15" s="1"/>
  <c r="C15" i="15"/>
  <c r="C25" i="15"/>
  <c r="C42" i="15"/>
  <c r="C45" i="15"/>
  <c r="N10" i="10"/>
  <c r="M10" i="10"/>
  <c r="M18" i="10"/>
  <c r="L10" i="10"/>
  <c r="L18" i="10"/>
  <c r="K18" i="10"/>
  <c r="J18" i="10"/>
  <c r="I18" i="10"/>
  <c r="H18" i="10"/>
  <c r="H21" i="10"/>
  <c r="N7" i="9"/>
  <c r="N10" i="9"/>
  <c r="N11" i="9"/>
  <c r="N44" i="9"/>
  <c r="M47" i="1" s="1"/>
  <c r="N18" i="9"/>
  <c r="N42" i="9"/>
  <c r="N45" i="9" s="1"/>
  <c r="N11" i="8"/>
  <c r="N45" i="8"/>
  <c r="N18" i="8"/>
  <c r="N43" i="8"/>
  <c r="N46" i="8" s="1"/>
  <c r="M18" i="8"/>
  <c r="L18" i="8"/>
  <c r="K18" i="8"/>
  <c r="J18" i="8"/>
  <c r="I18" i="8"/>
  <c r="H18" i="8"/>
  <c r="N7" i="7"/>
  <c r="N10" i="7"/>
  <c r="N11" i="7"/>
  <c r="N45" i="7"/>
  <c r="M31" i="1" s="1"/>
  <c r="N18" i="7"/>
  <c r="N43" i="7"/>
  <c r="N46" i="7" s="1"/>
  <c r="N47" i="7" s="1"/>
  <c r="M33" i="1" s="1"/>
  <c r="N6" i="5"/>
  <c r="N7" i="5" s="1"/>
  <c r="N11" i="5" s="1"/>
  <c r="N44" i="5" s="1"/>
  <c r="N10" i="5"/>
  <c r="N18" i="5"/>
  <c r="N42" i="5"/>
  <c r="N45" i="5"/>
  <c r="M24" i="1" s="1"/>
  <c r="N11" i="3"/>
  <c r="N45" i="3"/>
  <c r="N18" i="3"/>
  <c r="N43" i="3"/>
  <c r="N8" i="6"/>
  <c r="N41" i="6" s="1"/>
  <c r="N15" i="6"/>
  <c r="N39" i="6"/>
  <c r="N42" i="6"/>
  <c r="M15" i="6"/>
  <c r="L15" i="6"/>
  <c r="K15" i="6"/>
  <c r="J15" i="6"/>
  <c r="I15" i="6"/>
  <c r="H15" i="6"/>
  <c r="N45" i="10" l="1"/>
  <c r="M52" i="1" s="1"/>
  <c r="N46" i="9"/>
  <c r="M49" i="1" s="1"/>
  <c r="M48" i="1"/>
  <c r="E44" i="1"/>
  <c r="F42" i="13"/>
  <c r="E45" i="1" s="1"/>
  <c r="E42" i="13"/>
  <c r="D45" i="1" s="1"/>
  <c r="C44" i="1"/>
  <c r="C56" i="1" s="1"/>
  <c r="D42" i="13"/>
  <c r="C45" i="1" s="1"/>
  <c r="C42" i="13"/>
  <c r="B45" i="1" s="1"/>
  <c r="B44" i="1"/>
  <c r="G42" i="13"/>
  <c r="F45" i="1" s="1"/>
  <c r="M40" i="1"/>
  <c r="N47" i="8"/>
  <c r="M41" i="1" s="1"/>
  <c r="G42" i="14"/>
  <c r="F37" i="1" s="1"/>
  <c r="F36" i="1"/>
  <c r="M36" i="1"/>
  <c r="N42" i="14"/>
  <c r="M37" i="1" s="1"/>
  <c r="D42" i="14"/>
  <c r="C37" i="1" s="1"/>
  <c r="F42" i="14"/>
  <c r="E37" i="1" s="1"/>
  <c r="M32" i="1"/>
  <c r="O43" i="6"/>
  <c r="O29" i="1" s="1"/>
  <c r="F20" i="1"/>
  <c r="G48" i="16"/>
  <c r="F21" i="1" s="1"/>
  <c r="B20" i="1"/>
  <c r="C48" i="16"/>
  <c r="B21" i="1" s="1"/>
  <c r="C20" i="1"/>
  <c r="D48" i="16"/>
  <c r="C21" i="1" s="1"/>
  <c r="D20" i="1"/>
  <c r="E48" i="16"/>
  <c r="D21" i="1" s="1"/>
  <c r="F48" i="16"/>
  <c r="E21" i="1" s="1"/>
  <c r="E20" i="1"/>
  <c r="D56" i="1"/>
  <c r="O48" i="16"/>
  <c r="O21" i="1" s="1"/>
  <c r="O20" i="1"/>
  <c r="O56" i="1" s="1"/>
  <c r="N46" i="3"/>
  <c r="N47" i="3" s="1"/>
  <c r="M17" i="1" s="1"/>
  <c r="F12" i="1"/>
  <c r="G42" i="17"/>
  <c r="F13" i="1" s="1"/>
  <c r="F42" i="17"/>
  <c r="E13" i="1" s="1"/>
  <c r="E12" i="1"/>
  <c r="E56" i="1" s="1"/>
  <c r="G56" i="1"/>
  <c r="K56" i="1"/>
  <c r="J56" i="1"/>
  <c r="I56" i="1"/>
  <c r="F56" i="1"/>
  <c r="B56" i="1"/>
  <c r="N31" i="2"/>
  <c r="M9" i="1" s="1"/>
  <c r="L56" i="1"/>
  <c r="H56" i="1"/>
  <c r="M11" i="1"/>
  <c r="N42" i="17"/>
  <c r="M13" i="1" s="1"/>
  <c r="D23" i="1"/>
  <c r="D55" i="1" s="1"/>
  <c r="E46" i="5"/>
  <c r="D25" i="1" s="1"/>
  <c r="N42" i="13"/>
  <c r="M45" i="1" s="1"/>
  <c r="M43" i="1"/>
  <c r="G47" i="8"/>
  <c r="F41" i="1" s="1"/>
  <c r="F39" i="1"/>
  <c r="D46" i="9"/>
  <c r="C49" i="1" s="1"/>
  <c r="C47" i="1"/>
  <c r="B47" i="1"/>
  <c r="C46" i="9"/>
  <c r="B49" i="1" s="1"/>
  <c r="L19" i="1"/>
  <c r="M48" i="16"/>
  <c r="L21" i="1" s="1"/>
  <c r="E47" i="8"/>
  <c r="D41" i="1" s="1"/>
  <c r="D39" i="1"/>
  <c r="F47" i="1"/>
  <c r="G46" i="9"/>
  <c r="F49" i="1" s="1"/>
  <c r="D46" i="5"/>
  <c r="C25" i="1" s="1"/>
  <c r="C57" i="1" s="1"/>
  <c r="C23" i="1"/>
  <c r="C39" i="1"/>
  <c r="D47" i="8"/>
  <c r="C41" i="1" s="1"/>
  <c r="F46" i="9"/>
  <c r="E49" i="1" s="1"/>
  <c r="E47" i="1"/>
  <c r="D47" i="1"/>
  <c r="E46" i="9"/>
  <c r="D49" i="1" s="1"/>
  <c r="N43" i="6"/>
  <c r="M29" i="1" s="1"/>
  <c r="M27" i="1"/>
  <c r="F55" i="1"/>
  <c r="E23" i="1"/>
  <c r="E55" i="1" s="1"/>
  <c r="F46" i="5"/>
  <c r="E25" i="1" s="1"/>
  <c r="E57" i="1" s="1"/>
  <c r="E39" i="1"/>
  <c r="F47" i="8"/>
  <c r="E41" i="1" s="1"/>
  <c r="C47" i="8"/>
  <c r="B41" i="1" s="1"/>
  <c r="B39" i="1"/>
  <c r="B55" i="1" s="1"/>
  <c r="N46" i="10"/>
  <c r="M53" i="1" s="1"/>
  <c r="M51" i="1"/>
  <c r="N48" i="16"/>
  <c r="M21" i="1" s="1"/>
  <c r="J43" i="6"/>
  <c r="I29" i="1" s="1"/>
  <c r="H46" i="5"/>
  <c r="G25" i="1" s="1"/>
  <c r="J31" i="1"/>
  <c r="L47" i="7"/>
  <c r="K33" i="1" s="1"/>
  <c r="J48" i="16"/>
  <c r="I21" i="1" s="1"/>
  <c r="L7" i="1"/>
  <c r="M31" i="2"/>
  <c r="L9" i="1" s="1"/>
  <c r="I47" i="1"/>
  <c r="J46" i="9"/>
  <c r="I49" i="1" s="1"/>
  <c r="I11" i="1"/>
  <c r="J42" i="17"/>
  <c r="I13" i="1" s="1"/>
  <c r="L15" i="1"/>
  <c r="M47" i="3"/>
  <c r="L17" i="1" s="1"/>
  <c r="K15" i="1"/>
  <c r="L47" i="3"/>
  <c r="K17" i="1" s="1"/>
  <c r="I43" i="1"/>
  <c r="J42" i="13"/>
  <c r="I45" i="1" s="1"/>
  <c r="G35" i="1"/>
  <c r="H42" i="14"/>
  <c r="G37" i="1" s="1"/>
  <c r="L47" i="1"/>
  <c r="M46" i="9"/>
  <c r="L49" i="1" s="1"/>
  <c r="K35" i="1"/>
  <c r="L42" i="14"/>
  <c r="K37" i="1" s="1"/>
  <c r="I7" i="1"/>
  <c r="J31" i="2"/>
  <c r="I9" i="1" s="1"/>
  <c r="G47" i="1"/>
  <c r="H46" i="9"/>
  <c r="G49" i="1" s="1"/>
  <c r="G11" i="1"/>
  <c r="H42" i="17"/>
  <c r="G13" i="1" s="1"/>
  <c r="L43" i="1"/>
  <c r="M42" i="13"/>
  <c r="L45" i="1" s="1"/>
  <c r="K23" i="1"/>
  <c r="L46" i="5"/>
  <c r="K25" i="1" s="1"/>
  <c r="K11" i="1"/>
  <c r="L42" i="17"/>
  <c r="K13" i="1" s="1"/>
  <c r="I35" i="1"/>
  <c r="J42" i="14"/>
  <c r="I37" i="1" s="1"/>
  <c r="G43" i="1"/>
  <c r="H42" i="13"/>
  <c r="G45" i="1" s="1"/>
  <c r="K51" i="1"/>
  <c r="G39" i="1"/>
  <c r="H47" i="8"/>
  <c r="G41" i="1" s="1"/>
  <c r="K39" i="1"/>
  <c r="L47" i="8"/>
  <c r="K41" i="1" s="1"/>
  <c r="G15" i="1"/>
  <c r="H47" i="3"/>
  <c r="G17" i="1" s="1"/>
  <c r="M23" i="1"/>
  <c r="N46" i="5"/>
  <c r="M25" i="1" s="1"/>
  <c r="I39" i="1"/>
  <c r="I55" i="1" s="1"/>
  <c r="J47" i="8"/>
  <c r="I41" i="1" s="1"/>
  <c r="G7" i="1"/>
  <c r="H31" i="2"/>
  <c r="G9" i="1" s="1"/>
  <c r="J43" i="1"/>
  <c r="K42" i="13"/>
  <c r="J45" i="1" s="1"/>
  <c r="H39" i="1"/>
  <c r="I47" i="8"/>
  <c r="H41" i="1" s="1"/>
  <c r="L31" i="2"/>
  <c r="K9" i="1" s="1"/>
  <c r="M43" i="6"/>
  <c r="L29" i="1" s="1"/>
  <c r="H47" i="7"/>
  <c r="G33" i="1" s="1"/>
  <c r="L35" i="1"/>
  <c r="M42" i="14"/>
  <c r="L37" i="1" s="1"/>
  <c r="L46" i="9"/>
  <c r="K49" i="1" s="1"/>
  <c r="K47" i="1"/>
  <c r="L43" i="6"/>
  <c r="K29" i="1" s="1"/>
  <c r="K27" i="1"/>
  <c r="J19" i="1"/>
  <c r="K48" i="16"/>
  <c r="J21" i="1" s="1"/>
  <c r="J7" i="1"/>
  <c r="K31" i="2"/>
  <c r="J9" i="1" s="1"/>
  <c r="H51" i="1"/>
  <c r="H35" i="1"/>
  <c r="I42" i="14"/>
  <c r="H37" i="1" s="1"/>
  <c r="I46" i="5"/>
  <c r="H25" i="1" s="1"/>
  <c r="H23" i="1"/>
  <c r="H15" i="1"/>
  <c r="I47" i="3"/>
  <c r="H17" i="1" s="1"/>
  <c r="J46" i="5"/>
  <c r="I25" i="1" s="1"/>
  <c r="J47" i="3"/>
  <c r="I17" i="1" s="1"/>
  <c r="K46" i="9"/>
  <c r="J49" i="1" s="1"/>
  <c r="J47" i="1"/>
  <c r="J39" i="1"/>
  <c r="K47" i="8"/>
  <c r="J41" i="1" s="1"/>
  <c r="K43" i="6"/>
  <c r="J29" i="1" s="1"/>
  <c r="J27" i="1"/>
  <c r="J11" i="1"/>
  <c r="K42" i="17"/>
  <c r="J13" i="1" s="1"/>
  <c r="H43" i="1"/>
  <c r="I42" i="13"/>
  <c r="H45" i="1" s="1"/>
  <c r="H31" i="1"/>
  <c r="L39" i="1"/>
  <c r="M47" i="8"/>
  <c r="L41" i="1" s="1"/>
  <c r="I46" i="9"/>
  <c r="H49" i="1" s="1"/>
  <c r="H47" i="1"/>
  <c r="I43" i="6"/>
  <c r="H29" i="1" s="1"/>
  <c r="H27" i="1"/>
  <c r="H11" i="1"/>
  <c r="I42" i="17"/>
  <c r="H13" i="1" s="1"/>
  <c r="M42" i="17"/>
  <c r="L13" i="1" s="1"/>
  <c r="L48" i="16"/>
  <c r="K21" i="1" s="1"/>
  <c r="H48" i="16"/>
  <c r="G21" i="1" s="1"/>
  <c r="K43" i="1"/>
  <c r="L42" i="13"/>
  <c r="K45" i="1" s="1"/>
  <c r="J51" i="1"/>
  <c r="J35" i="1"/>
  <c r="K42" i="14"/>
  <c r="J37" i="1" s="1"/>
  <c r="K46" i="5"/>
  <c r="J25" i="1" s="1"/>
  <c r="J23" i="1"/>
  <c r="J15" i="1"/>
  <c r="K47" i="3"/>
  <c r="J17" i="1" s="1"/>
  <c r="H19" i="1"/>
  <c r="I48" i="16"/>
  <c r="H21" i="1" s="1"/>
  <c r="H7" i="1"/>
  <c r="I31" i="2"/>
  <c r="H9" i="1" s="1"/>
  <c r="F57" i="1" l="1"/>
  <c r="O57" i="1"/>
  <c r="B57" i="1"/>
  <c r="M16" i="1"/>
  <c r="M56" i="1" s="1"/>
  <c r="M60" i="1" s="1"/>
  <c r="I57" i="1"/>
  <c r="L55" i="1"/>
  <c r="M55" i="1"/>
  <c r="L57" i="1"/>
  <c r="M57" i="1"/>
  <c r="H55" i="1"/>
  <c r="G55" i="1"/>
  <c r="D57" i="1"/>
  <c r="C55" i="1"/>
  <c r="K55" i="1"/>
  <c r="G57" i="1"/>
  <c r="J57" i="1"/>
  <c r="K57" i="1"/>
  <c r="H57" i="1"/>
  <c r="J55" i="1"/>
  <c r="M59" i="1" s="1"/>
  <c r="M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tc={264BFC2A-6C74-429F-93FF-EBC77668CAF3}</author>
    <author>Dionne</author>
  </authors>
  <commentList>
    <comment ref="N21" authorId="0" shapeId="0" xr:uid="{264BFC2A-6C74-429F-93FF-EBC77668CAF3}">
      <text>
        <t>[Threaded comment]
Your version of Excel allows you to read this threaded comment; however, any edits to it will get removed if the file is opened in a newer version of Excel. Learn more: https://go.microsoft.com/fwlink/?linkid=870924
Comment:
    November 2019</t>
      </text>
    </comment>
    <comment ref="N24" authorId="1" shapeId="0" xr:uid="{CB5F4626-E5FE-4EC3-A81D-7CA12FD8DD06}">
      <text>
        <r>
          <rPr>
            <b/>
            <sz val="9"/>
            <color indexed="81"/>
            <rFont val="Tahoma"/>
            <family val="2"/>
          </rPr>
          <t>Dionne:</t>
        </r>
        <r>
          <rPr>
            <sz val="9"/>
            <color indexed="81"/>
            <rFont val="Tahoma"/>
            <family val="2"/>
          </rPr>
          <t xml:space="preserve">
Nov '19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Dionne</author>
  </authors>
  <commentList>
    <comment ref="J40" authorId="0" shapeId="0" xr:uid="{E5692EF8-E7E8-42A6-B711-8FEE37D96EB9}">
      <text>
        <r>
          <rPr>
            <b/>
            <sz val="9"/>
            <color indexed="81"/>
            <rFont val="Tahoma"/>
            <family val="2"/>
          </rPr>
          <t>Dionne:</t>
        </r>
        <r>
          <rPr>
            <sz val="9"/>
            <color indexed="81"/>
            <rFont val="Tahoma"/>
            <family val="2"/>
          </rPr>
          <t xml:space="preserve">
Veradon July 2019</t>
        </r>
      </text>
    </comment>
  </commentList>
</comments>
</file>

<file path=xl/sharedStrings.xml><?xml version="1.0" encoding="utf-8"?>
<sst xmlns="http://schemas.openxmlformats.org/spreadsheetml/2006/main" count="574" uniqueCount="79">
  <si>
    <t>111/02-32-36-25W3</t>
  </si>
  <si>
    <t>Oil Production Volumes (m3)</t>
  </si>
  <si>
    <t>OIL REVENUE</t>
  </si>
  <si>
    <t>Oil Sales Volumes (m3)</t>
  </si>
  <si>
    <t>Price/m3</t>
  </si>
  <si>
    <t>Total Oil Revenue</t>
  </si>
  <si>
    <t>EXPENSES</t>
  </si>
  <si>
    <t>Royalties</t>
  </si>
  <si>
    <t xml:space="preserve">  Crown Royalty</t>
  </si>
  <si>
    <t xml:space="preserve">  Freehold Royalty</t>
  </si>
  <si>
    <t xml:space="preserve">  Freehold Production Tax</t>
  </si>
  <si>
    <t xml:space="preserve">  GORR</t>
  </si>
  <si>
    <t>Total Royalties</t>
  </si>
  <si>
    <t>Operating Expenses</t>
  </si>
  <si>
    <t>Property Taxes</t>
  </si>
  <si>
    <t>Rental - Mineral Lease</t>
  </si>
  <si>
    <t>Ministry of Economy/Well Levy</t>
  </si>
  <si>
    <t>R.R.-Lease Spraying Fees</t>
  </si>
  <si>
    <t>Waste Removal</t>
  </si>
  <si>
    <t>Total Operating Expenses</t>
  </si>
  <si>
    <t>Total Revenue</t>
  </si>
  <si>
    <t>Total Expenses</t>
  </si>
  <si>
    <t xml:space="preserve">Total </t>
  </si>
  <si>
    <t>111/06-32-36-25W3</t>
  </si>
  <si>
    <t>Price/m3 Repsol (avg)</t>
  </si>
  <si>
    <t>Consulting Fee</t>
  </si>
  <si>
    <t>Chemicals</t>
  </si>
  <si>
    <t>Propane</t>
  </si>
  <si>
    <t>Emulsion Handling Fee</t>
  </si>
  <si>
    <t>Insurance-Well</t>
  </si>
  <si>
    <t>Maintenance-Road Agreement</t>
  </si>
  <si>
    <t>Maintenance-Well</t>
  </si>
  <si>
    <t>Rental - Surface Lease</t>
  </si>
  <si>
    <t>R.R.-Bookkeeping &amp; JV Acctng</t>
  </si>
  <si>
    <t>R.R.-Consulting Fees</t>
  </si>
  <si>
    <t>R.R.-Contract Operating Fees</t>
  </si>
  <si>
    <t>R.R.-Production Acctng Fees</t>
  </si>
  <si>
    <t>Supplies</t>
  </si>
  <si>
    <t>Towing</t>
  </si>
  <si>
    <t>Trucking - Emulsion</t>
  </si>
  <si>
    <t>Trucking - Water</t>
  </si>
  <si>
    <t>Transportation/Picker, Hotshot</t>
  </si>
  <si>
    <t>Utilities</t>
  </si>
  <si>
    <t>Vac, Pressure &amp; Flushby Trucks</t>
  </si>
  <si>
    <t>Water Disposal</t>
  </si>
  <si>
    <t>Well Servicing</t>
  </si>
  <si>
    <t>111/07-32-36-25W3</t>
  </si>
  <si>
    <t>Ministry of Economy/Well/Levy</t>
  </si>
  <si>
    <t>111/08-32-36-25W3</t>
  </si>
  <si>
    <t>192/(2C12-33)4A9-32-36-25W3</t>
  </si>
  <si>
    <t>Price/m3 (Repsol)</t>
  </si>
  <si>
    <t>Trucking - Wait Time</t>
  </si>
  <si>
    <t>111/10-32-36-25W3</t>
  </si>
  <si>
    <t>121/11-32-36-25W3</t>
  </si>
  <si>
    <t>141/12-32-36-25W3</t>
  </si>
  <si>
    <t>Price/m3 (Repsol) (avg)</t>
  </si>
  <si>
    <t>Travel</t>
  </si>
  <si>
    <t>141/11-01-37-26W3</t>
  </si>
  <si>
    <t>141/10-01-37-26W3</t>
  </si>
  <si>
    <t>111/06-30-36-25W3</t>
  </si>
  <si>
    <t>131/06-33-36-25W3</t>
  </si>
  <si>
    <t>Trucking, Picker, Transportation</t>
  </si>
  <si>
    <t>Richelhoff Resources Inc.</t>
  </si>
  <si>
    <t>Well Location</t>
  </si>
  <si>
    <t xml:space="preserve">   Revenue</t>
  </si>
  <si>
    <t xml:space="preserve">   Expenses</t>
  </si>
  <si>
    <t xml:space="preserve">   Total Well Income/Loss</t>
  </si>
  <si>
    <t>Total Monthly Revenue</t>
  </si>
  <si>
    <t>Total Monthly Expenses</t>
  </si>
  <si>
    <t>Total Monthly Net Income/Loss</t>
  </si>
  <si>
    <t>Net Income</t>
  </si>
  <si>
    <t>Section 32-36-25W3 - Market Property</t>
  </si>
  <si>
    <t>Licenses, Membership &amp; Fees</t>
  </si>
  <si>
    <t>Licenses, Memberships &amp; Fees</t>
  </si>
  <si>
    <t>Price/m3 **</t>
  </si>
  <si>
    <t>** Interpipeline - Jan &amp; Feb</t>
  </si>
  <si>
    <t>** Teine - Mar - Dec</t>
  </si>
  <si>
    <t>Updated: Mar 11/20</t>
  </si>
  <si>
    <t>2020Net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</si>
</sst>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8" x14ac:knownFonts="1"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1" fillId="2" borderId="1" xfId="0" applyFont="1" applyFill="1" applyBorder="1"/>
    <xf numFmtId="17" fontId="1" fillId="2" borderId="1" xfId="0" applyNumberFormat="1" applyFont="1" applyFill="1" applyBorder="1"/>
    <xf numFmtId="0" fontId="3" fillId="0" borderId="0" xfId="0" applyFont="1"/>
    <xf numFmtId="0" fontId="2" fillId="0" borderId="2" xfId="0" applyFont="1" applyBorder="1"/>
    <xf numFmtId="4" fontId="3" fillId="0" borderId="2" xfId="0" applyNumberFormat="1" applyFont="1" applyBorder="1"/>
    <xf numFmtId="0" fontId="2" fillId="0" borderId="2" xfId="0" applyFont="1" applyBorder="1" applyAlignment="1">
      <alignment horizontal="center"/>
    </xf>
    <xf numFmtId="4" fontId="0" fillId="0" borderId="2" xfId="0" applyNumberFormat="1" applyBorder="1"/>
    <xf numFmtId="164" fontId="3" fillId="0" borderId="2" xfId="0" applyNumberFormat="1" applyFont="1" applyBorder="1"/>
    <xf numFmtId="0" fontId="2" fillId="3" borderId="1" xfId="0" applyFont="1" applyFill="1" applyBorder="1"/>
    <xf numFmtId="0" fontId="3" fillId="3" borderId="1" xfId="0" applyFont="1" applyFill="1" applyBorder="1"/>
    <xf numFmtId="0" fontId="3" fillId="0" borderId="2" xfId="0" applyFont="1" applyBorder="1"/>
    <xf numFmtId="4" fontId="3" fillId="3" borderId="1" xfId="0" applyNumberFormat="1" applyFont="1" applyFill="1" applyBorder="1"/>
    <xf numFmtId="4" fontId="3" fillId="0" borderId="3" xfId="0" applyNumberFormat="1" applyFont="1" applyBorder="1"/>
    <xf numFmtId="4" fontId="3" fillId="0" borderId="4" xfId="0" applyNumberFormat="1" applyFont="1" applyBorder="1"/>
    <xf numFmtId="0" fontId="2" fillId="0" borderId="1" xfId="0" applyFont="1" applyBorder="1"/>
    <xf numFmtId="4" fontId="3" fillId="0" borderId="1" xfId="0" applyNumberFormat="1" applyFont="1" applyBorder="1"/>
    <xf numFmtId="4" fontId="3" fillId="0" borderId="5" xfId="0" applyNumberFormat="1" applyFont="1" applyBorder="1"/>
    <xf numFmtId="0" fontId="3" fillId="0" borderId="3" xfId="0" applyFont="1" applyBorder="1"/>
    <xf numFmtId="0" fontId="4" fillId="0" borderId="0" xfId="0" applyFont="1"/>
    <xf numFmtId="0" fontId="1" fillId="0" borderId="0" xfId="0" applyFont="1"/>
    <xf numFmtId="17" fontId="1" fillId="0" borderId="2" xfId="0" applyNumberFormat="1" applyFont="1" applyBorder="1"/>
    <xf numFmtId="0" fontId="0" fillId="0" borderId="2" xfId="0" applyBorder="1"/>
    <xf numFmtId="4" fontId="0" fillId="0" borderId="6" xfId="0" applyNumberFormat="1" applyBorder="1"/>
    <xf numFmtId="0" fontId="0" fillId="0" borderId="6" xfId="0" applyBorder="1"/>
    <xf numFmtId="0" fontId="0" fillId="0" borderId="7" xfId="0" applyBorder="1"/>
    <xf numFmtId="4" fontId="0" fillId="0" borderId="4" xfId="0" applyNumberFormat="1" applyBorder="1"/>
    <xf numFmtId="0" fontId="0" fillId="0" borderId="8" xfId="0" applyBorder="1"/>
    <xf numFmtId="4" fontId="0" fillId="0" borderId="3" xfId="0" applyNumberFormat="1" applyBorder="1"/>
    <xf numFmtId="0" fontId="0" fillId="0" borderId="9" xfId="0" applyBorder="1"/>
    <xf numFmtId="4" fontId="0" fillId="0" borderId="10" xfId="0" applyNumberFormat="1" applyBorder="1"/>
    <xf numFmtId="0" fontId="1" fillId="4" borderId="0" xfId="0" applyFont="1" applyFill="1"/>
    <xf numFmtId="0" fontId="1" fillId="0" borderId="11" xfId="0" applyFont="1" applyBorder="1"/>
    <xf numFmtId="4" fontId="0" fillId="0" borderId="12" xfId="0" applyNumberFormat="1" applyBorder="1"/>
    <xf numFmtId="0" fontId="1" fillId="0" borderId="13" xfId="0" applyFont="1" applyBorder="1"/>
    <xf numFmtId="4" fontId="0" fillId="0" borderId="14" xfId="0" applyNumberFormat="1" applyBorder="1"/>
    <xf numFmtId="4" fontId="0" fillId="0" borderId="0" xfId="0" applyNumberFormat="1"/>
    <xf numFmtId="4" fontId="0" fillId="0" borderId="15" xfId="0" applyNumberFormat="1" applyBorder="1"/>
    <xf numFmtId="4" fontId="0" fillId="0" borderId="16" xfId="0" applyNumberFormat="1" applyBorder="1"/>
    <xf numFmtId="0" fontId="0" fillId="0" borderId="3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0" fontId="3" fillId="3" borderId="18" xfId="0" applyFont="1" applyFill="1" applyBorder="1"/>
    <xf numFmtId="0" fontId="3" fillId="0" borderId="17" xfId="0" applyFont="1" applyBorder="1"/>
    <xf numFmtId="4" fontId="3" fillId="3" borderId="18" xfId="0" applyNumberFormat="1" applyFont="1" applyFill="1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0" fontId="3" fillId="0" borderId="19" xfId="0" applyFont="1" applyBorder="1"/>
    <xf numFmtId="0" fontId="3" fillId="0" borderId="2" xfId="0" applyFont="1" applyFill="1" applyBorder="1"/>
    <xf numFmtId="4" fontId="3" fillId="0" borderId="20" xfId="0" applyNumberFormat="1" applyFont="1" applyBorder="1"/>
    <xf numFmtId="4" fontId="3" fillId="0" borderId="2" xfId="0" applyNumberFormat="1" applyFont="1" applyFill="1" applyBorder="1"/>
    <xf numFmtId="0" fontId="3" fillId="5" borderId="1" xfId="0" applyFont="1" applyFill="1" applyBorder="1"/>
    <xf numFmtId="0" fontId="3" fillId="0" borderId="0" xfId="0" applyFont="1" applyBorder="1"/>
    <xf numFmtId="0" fontId="0" fillId="0" borderId="2" xfId="0" applyFill="1" applyBorder="1"/>
    <xf numFmtId="0" fontId="7" fillId="0" borderId="2" xfId="0" applyFont="1" applyBorder="1"/>
    <xf numFmtId="0" fontId="2" fillId="0" borderId="0" xfId="0" applyFont="1" applyFill="1" applyBorder="1"/>
    <xf numFmtId="0" fontId="0" fillId="0" borderId="0" xfId="0" applyFont="1"/>
    <xf numFmtId="0" fontId="3" fillId="0" borderId="17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165" fontId="3" fillId="0" borderId="2" xfId="0" applyNumberFormat="1" applyFont="1" applyBorder="1"/>
    <xf numFmtId="0" fontId="1" fillId="0" borderId="0" xfId="0" applyFont="1" applyFill="1" applyBorder="1"/>
    <xf numFmtId="17" fontId="1" fillId="0" borderId="0" xfId="0" applyNumberFormat="1" applyFont="1" applyBorder="1"/>
    <xf numFmtId="0" fontId="0" fillId="0" borderId="0" xfId="0" applyBorder="1"/>
    <xf numFmtId="4" fontId="0" fillId="0" borderId="0" xfId="0" applyNumberFormat="1" applyBorder="1"/>
    <xf numFmtId="0" fontId="4" fillId="0" borderId="0" xfId="0" applyFont="1" applyBorder="1"/>
    <xf numFmtId="4" fontId="0" fillId="0" borderId="17" xfId="0" applyNumberFormat="1" applyBorder="1"/>
    <xf numFmtId="0" fontId="0" fillId="0" borderId="17" xfId="0" applyBorder="1"/>
    <xf numFmtId="17" fontId="1" fillId="0" borderId="21" xfId="0" applyNumberFormat="1" applyFont="1" applyBorder="1"/>
    <xf numFmtId="0" fontId="0" fillId="0" borderId="21" xfId="0" applyBorder="1"/>
    <xf numFmtId="4" fontId="0" fillId="0" borderId="22" xfId="0" applyNumberFormat="1" applyBorder="1"/>
    <xf numFmtId="4" fontId="0" fillId="0" borderId="23" xfId="0" applyNumberFormat="1" applyBorder="1"/>
    <xf numFmtId="0" fontId="0" fillId="0" borderId="24" xfId="0" applyBorder="1"/>
    <xf numFmtId="4" fontId="0" fillId="0" borderId="25" xfId="0" applyNumberFormat="1" applyBorder="1"/>
    <xf numFmtId="0" fontId="0" fillId="0" borderId="23" xfId="0" applyBorder="1"/>
    <xf numFmtId="4" fontId="0" fillId="0" borderId="26" xfId="0" applyNumberFormat="1" applyBorder="1"/>
    <xf numFmtId="4" fontId="0" fillId="0" borderId="27" xfId="0" applyNumberFormat="1" applyBorder="1"/>
    <xf numFmtId="4" fontId="0" fillId="0" borderId="28" xfId="0" applyNumberFormat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onne/Documents/Richelhoff%20Resources%20Inc/Well%20Review/Well%20Review%20-%202019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ll Summary"/>
      <sheetName val="Pricing"/>
      <sheetName val="121  01-09"/>
      <sheetName val="191  01-14"/>
      <sheetName val="121  01-19"/>
      <sheetName val="141  01-22"/>
      <sheetName val="111  01-23"/>
      <sheetName val="111  02-09"/>
      <sheetName val="112  A2A-09"/>
      <sheetName val="111  02-13 Baytex"/>
      <sheetName val="131  02-13"/>
      <sheetName val="101  02-19"/>
      <sheetName val="101  02-22"/>
      <sheetName val="111  02-32"/>
      <sheetName val="141  02-34"/>
      <sheetName val="111  03-13 Baytex"/>
      <sheetName val="121  03-13"/>
      <sheetName val="191  3A3-13"/>
      <sheetName val="111  03-16"/>
      <sheetName val="141  03-27"/>
      <sheetName val="141  03-30"/>
      <sheetName val="121  04-13"/>
      <sheetName val="122  04-13"/>
      <sheetName val="111  04-28"/>
      <sheetName val="121  04-30"/>
      <sheetName val="101  05-13 Baytex"/>
      <sheetName val="111  05-13 Baytex SWD"/>
      <sheetName val="121  05-23"/>
      <sheetName val="111  05-27"/>
      <sheetName val="131  2C5A-27"/>
      <sheetName val="111  05-30"/>
      <sheetName val="111  05-33"/>
      <sheetName val="111  06-13 Baytex"/>
      <sheetName val="121  06-13"/>
      <sheetName val="111  06-30"/>
      <sheetName val="121  06-30"/>
      <sheetName val="141  06-30"/>
      <sheetName val="111  06-32"/>
      <sheetName val="131  06-33"/>
      <sheetName val="131  07-09"/>
      <sheetName val="191  4C7-09"/>
      <sheetName val="191  07-12"/>
      <sheetName val="192  07-12"/>
      <sheetName val="101  07-13 Baytex"/>
      <sheetName val="111  07-13"/>
      <sheetName val="141  07-18"/>
      <sheetName val="111  07-25"/>
      <sheetName val="111  07-32"/>
      <sheetName val="191  08-13"/>
      <sheetName val="111  08-23"/>
      <sheetName val="111  08-25"/>
      <sheetName val="111  08-32"/>
      <sheetName val="191 09-09"/>
      <sheetName val="111  2A9-25"/>
      <sheetName val="192  4A9-32"/>
      <sheetName val="141  10-01"/>
      <sheetName val="101  10-09"/>
      <sheetName val="191  3A10-09"/>
      <sheetName val="111  10-13 Baytex"/>
      <sheetName val="131  10-19"/>
      <sheetName val="101  10-21"/>
      <sheetName val="111  10-25"/>
      <sheetName val="121  10-27"/>
      <sheetName val="111  10-31"/>
      <sheetName val="111  10-32"/>
      <sheetName val="141  11-01"/>
      <sheetName val="121  11-09"/>
      <sheetName val="111  11-13 Baytex"/>
      <sheetName val="111  11-14"/>
      <sheetName val="111  11-16"/>
      <sheetName val="111  11-27"/>
      <sheetName val="121  11-32"/>
      <sheetName val="111  11-33"/>
      <sheetName val="111  12-16"/>
      <sheetName val="111  12-21"/>
      <sheetName val="111  12-27"/>
      <sheetName val="111  12-30"/>
      <sheetName val="141  12-32"/>
      <sheetName val="111  13-09"/>
      <sheetName val="101  13-12"/>
      <sheetName val="191  13-12"/>
      <sheetName val="111  13-16"/>
      <sheetName val="111  13-30"/>
      <sheetName val="111  13-32"/>
      <sheetName val="131  14-04"/>
      <sheetName val="101  14-09"/>
      <sheetName val="111  14-11"/>
      <sheetName val="121  14-12 Baytex"/>
      <sheetName val="111  14-21"/>
      <sheetName val="101  14-27"/>
      <sheetName val="111  14-31"/>
      <sheetName val="111  15-31"/>
      <sheetName val="101  16-12"/>
      <sheetName val="111  16-25"/>
      <sheetName val="111  16-31"/>
      <sheetName val="Well List"/>
      <sheetName val="template"/>
    </sheetNames>
    <sheetDataSet>
      <sheetData sheetId="0"/>
      <sheetData sheetId="1">
        <row r="5">
          <cell r="B5">
            <v>296.70400000000001</v>
          </cell>
          <cell r="C5">
            <v>329.53</v>
          </cell>
          <cell r="D5">
            <v>321.02</v>
          </cell>
          <cell r="E5">
            <v>328.55</v>
          </cell>
          <cell r="F5">
            <v>308.42899999999997</v>
          </cell>
          <cell r="G5">
            <v>302.11200000000002</v>
          </cell>
          <cell r="H5">
            <v>276.70260000000002</v>
          </cell>
          <cell r="I5">
            <v>257.01821999999999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B2" t="str">
            <v>111/02-32-36-25W3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">
          <cell r="B2" t="str">
            <v>111/06-30-36-25W3</v>
          </cell>
        </row>
      </sheetData>
      <sheetData sheetId="35"/>
      <sheetData sheetId="36"/>
      <sheetData sheetId="37">
        <row r="2">
          <cell r="B2" t="str">
            <v>111/06-32-36-25W3</v>
          </cell>
        </row>
      </sheetData>
      <sheetData sheetId="38">
        <row r="2">
          <cell r="B2" t="str">
            <v>131/06-33-36-25W3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2">
          <cell r="B2" t="str">
            <v>111/07-32-36-25W3</v>
          </cell>
        </row>
      </sheetData>
      <sheetData sheetId="48"/>
      <sheetData sheetId="49"/>
      <sheetData sheetId="50"/>
      <sheetData sheetId="51">
        <row r="2">
          <cell r="B2" t="str">
            <v>111/08-32-36-25W3</v>
          </cell>
        </row>
      </sheetData>
      <sheetData sheetId="52"/>
      <sheetData sheetId="53"/>
      <sheetData sheetId="54">
        <row r="2">
          <cell r="B2" t="str">
            <v>192/(2C12-33)4A9-32-36-25W3</v>
          </cell>
        </row>
      </sheetData>
      <sheetData sheetId="55">
        <row r="2">
          <cell r="B2" t="str">
            <v>141/10-01-37-26W3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>
        <row r="2">
          <cell r="B2" t="str">
            <v>111/10-32-36-25W3</v>
          </cell>
        </row>
      </sheetData>
      <sheetData sheetId="65">
        <row r="2">
          <cell r="B2" t="str">
            <v>141/11-01-37-26W3</v>
          </cell>
        </row>
      </sheetData>
      <sheetData sheetId="66"/>
      <sheetData sheetId="67"/>
      <sheetData sheetId="68"/>
      <sheetData sheetId="69"/>
      <sheetData sheetId="70"/>
      <sheetData sheetId="71">
        <row r="2">
          <cell r="B2" t="str">
            <v>121/11-32-36-25W3</v>
          </cell>
        </row>
      </sheetData>
      <sheetData sheetId="72"/>
      <sheetData sheetId="73"/>
      <sheetData sheetId="74"/>
      <sheetData sheetId="75"/>
      <sheetData sheetId="76"/>
      <sheetData sheetId="77">
        <row r="2">
          <cell r="B2" t="str">
            <v>141/12-32-36-25W3</v>
          </cell>
        </row>
      </sheetData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Dionne Lindsay" id="{23A1022E-A7B1-479D-9642-2C96A0B95140}" userId="4c1b18bfc15039f9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21" dT="2020-03-11T23:15:39.30" personId="{23A1022E-A7B1-479D-9642-2C96A0B95140}" id="{264BFC2A-6C74-429F-93FF-EBC77668CAF3}">
    <text>November 2019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E4975-D711-4776-B84C-153803C7FD5C}">
  <dimension ref="A1:P62"/>
  <sheetViews>
    <sheetView tabSelected="1" topLeftCell="A34" workbookViewId="0">
      <selection activeCell="J69" sqref="J69"/>
    </sheetView>
  </sheetViews>
  <sheetFormatPr defaultRowHeight="12" x14ac:dyDescent="0.2"/>
  <cols>
    <col min="1" max="1" width="30.1640625" bestFit="1" customWidth="1"/>
    <col min="2" max="2" width="10.1640625" bestFit="1" customWidth="1"/>
    <col min="3" max="6" width="10.1640625" customWidth="1"/>
    <col min="7" max="7" width="10.1640625" bestFit="1" customWidth="1"/>
    <col min="8" max="8" width="11.33203125" customWidth="1"/>
    <col min="9" max="9" width="10" customWidth="1"/>
    <col min="10" max="10" width="10.83203125" bestFit="1" customWidth="1"/>
    <col min="11" max="11" width="11" customWidth="1"/>
    <col min="12" max="12" width="9.83203125" bestFit="1" customWidth="1"/>
    <col min="13" max="13" width="11" customWidth="1"/>
    <col min="14" max="14" width="11" style="63" customWidth="1"/>
    <col min="15" max="15" width="10.83203125" bestFit="1" customWidth="1"/>
  </cols>
  <sheetData>
    <row r="1" spans="1:15" s="20" customFormat="1" ht="15.75" x14ac:dyDescent="0.25">
      <c r="A1" s="20" t="s">
        <v>62</v>
      </c>
      <c r="N1" s="65"/>
    </row>
    <row r="2" spans="1:15" s="20" customFormat="1" ht="15.75" x14ac:dyDescent="0.25">
      <c r="A2" s="20" t="s">
        <v>71</v>
      </c>
      <c r="L2" s="1" t="s">
        <v>77</v>
      </c>
      <c r="N2" s="65"/>
    </row>
    <row r="4" spans="1:15" x14ac:dyDescent="0.2">
      <c r="A4" s="21" t="s">
        <v>63</v>
      </c>
      <c r="B4" s="22">
        <v>43466</v>
      </c>
      <c r="C4" s="22">
        <v>43497</v>
      </c>
      <c r="D4" s="22">
        <v>43525</v>
      </c>
      <c r="E4" s="22">
        <v>43556</v>
      </c>
      <c r="F4" s="22">
        <v>43586</v>
      </c>
      <c r="G4" s="22">
        <v>43617</v>
      </c>
      <c r="H4" s="22">
        <v>43647</v>
      </c>
      <c r="I4" s="22">
        <v>43678</v>
      </c>
      <c r="J4" s="22">
        <v>43709</v>
      </c>
      <c r="K4" s="22">
        <v>43739</v>
      </c>
      <c r="L4" s="22">
        <v>43770</v>
      </c>
      <c r="M4" s="22">
        <v>43800</v>
      </c>
      <c r="N4" s="62"/>
      <c r="O4" s="68">
        <v>43831</v>
      </c>
    </row>
    <row r="5" spans="1:15" x14ac:dyDescent="0.2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O5" s="69"/>
    </row>
    <row r="6" spans="1:15" x14ac:dyDescent="0.2">
      <c r="A6" s="32" t="str">
        <f>'[1]111  02-32'!B2</f>
        <v>111/02-32-36-25W3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O6" s="69"/>
    </row>
    <row r="7" spans="1:15" x14ac:dyDescent="0.2">
      <c r="A7" s="26" t="s">
        <v>64</v>
      </c>
      <c r="B7" s="27">
        <f>'111  02-32'!C29</f>
        <v>0</v>
      </c>
      <c r="C7" s="27">
        <f>'111  02-32'!D29</f>
        <v>0</v>
      </c>
      <c r="D7" s="27">
        <f>'111  02-32'!E29</f>
        <v>0</v>
      </c>
      <c r="E7" s="27">
        <f>'111  02-32'!F29</f>
        <v>0</v>
      </c>
      <c r="F7" s="27">
        <f>'111  02-32'!G29</f>
        <v>0</v>
      </c>
      <c r="G7" s="27">
        <f>'111  02-32'!H29</f>
        <v>0</v>
      </c>
      <c r="H7" s="27">
        <f>'111  02-32'!I29</f>
        <v>0</v>
      </c>
      <c r="I7" s="27">
        <f>'111  02-32'!J29</f>
        <v>0</v>
      </c>
      <c r="J7" s="27">
        <f>'111  02-32'!K29</f>
        <v>0</v>
      </c>
      <c r="K7" s="27">
        <f>'111  02-32'!L29</f>
        <v>0</v>
      </c>
      <c r="L7" s="27">
        <f>'111  02-32'!M29</f>
        <v>0</v>
      </c>
      <c r="M7" s="27">
        <f>'111  02-32'!N29</f>
        <v>15771.9</v>
      </c>
      <c r="N7" s="66"/>
      <c r="O7" s="70">
        <f>'111  02-32'!O29</f>
        <v>0</v>
      </c>
    </row>
    <row r="8" spans="1:15" x14ac:dyDescent="0.2">
      <c r="A8" s="28" t="s">
        <v>65</v>
      </c>
      <c r="B8" s="8">
        <f>'111  02-32'!C30</f>
        <v>9.4700000000000006</v>
      </c>
      <c r="C8" s="8">
        <f>'111  02-32'!D30</f>
        <v>696.43000000000006</v>
      </c>
      <c r="D8" s="8">
        <f>'111  02-32'!E30</f>
        <v>3282.97</v>
      </c>
      <c r="E8" s="8">
        <f>'111  02-32'!F30</f>
        <v>12.53</v>
      </c>
      <c r="F8" s="8">
        <f>'111  02-32'!G30</f>
        <v>2.23</v>
      </c>
      <c r="G8" s="8">
        <f>'111  02-32'!H30</f>
        <v>400</v>
      </c>
      <c r="H8" s="8">
        <f>'111  02-32'!I30</f>
        <v>984.69999999999993</v>
      </c>
      <c r="I8" s="8">
        <f>'111  02-32'!J30</f>
        <v>2.23</v>
      </c>
      <c r="J8" s="8">
        <f>'111  02-32'!K30</f>
        <v>12.5</v>
      </c>
      <c r="K8" s="8">
        <f>'111  02-32'!L30</f>
        <v>2.23</v>
      </c>
      <c r="L8" s="8">
        <f>'111  02-32'!M30</f>
        <v>16.940000000000001</v>
      </c>
      <c r="M8" s="8">
        <f>'111  02-32'!N30</f>
        <v>1891.15</v>
      </c>
      <c r="N8" s="66"/>
      <c r="O8" s="71">
        <f>'111  02-32'!O30</f>
        <v>2.2200000000000002</v>
      </c>
    </row>
    <row r="9" spans="1:15" ht="12.75" thickBot="1" x14ac:dyDescent="0.25">
      <c r="A9" s="30" t="s">
        <v>66</v>
      </c>
      <c r="B9" s="27">
        <f>'111  02-32'!C31</f>
        <v>-9.4700000000000006</v>
      </c>
      <c r="C9" s="27">
        <f>'111  02-32'!D31</f>
        <v>-696.43000000000006</v>
      </c>
      <c r="D9" s="27">
        <f>'111  02-32'!E31</f>
        <v>-3282.97</v>
      </c>
      <c r="E9" s="27">
        <f>'111  02-32'!F31</f>
        <v>-12.53</v>
      </c>
      <c r="F9" s="27">
        <f>'111  02-32'!G31</f>
        <v>-2.23</v>
      </c>
      <c r="G9" s="27">
        <f>'111  02-32'!H31</f>
        <v>-400</v>
      </c>
      <c r="H9" s="27">
        <f>'111  02-32'!I31</f>
        <v>-984.69999999999993</v>
      </c>
      <c r="I9" s="27">
        <f>'111  02-32'!J31</f>
        <v>-2.23</v>
      </c>
      <c r="J9" s="27">
        <f>'111  02-32'!K31</f>
        <v>-12.5</v>
      </c>
      <c r="K9" s="27">
        <f>'111  02-32'!L31</f>
        <v>-2.23</v>
      </c>
      <c r="L9" s="27">
        <f>'111  02-32'!M31</f>
        <v>-16.940000000000001</v>
      </c>
      <c r="M9" s="27">
        <f>'111  02-32'!N31</f>
        <v>13880.75</v>
      </c>
      <c r="N9" s="66"/>
      <c r="O9" s="70">
        <f>'111  02-32'!O31</f>
        <v>-2.2200000000000002</v>
      </c>
    </row>
    <row r="10" spans="1:15" x14ac:dyDescent="0.2">
      <c r="A10" s="32" t="str">
        <f>'[1]111  06-30'!B2</f>
        <v>111/06-30-36-25W3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67"/>
      <c r="O10" s="72"/>
    </row>
    <row r="11" spans="1:15" x14ac:dyDescent="0.2">
      <c r="A11" s="26" t="s">
        <v>64</v>
      </c>
      <c r="B11" s="8">
        <f>'111 06-30'!C40</f>
        <v>0</v>
      </c>
      <c r="C11" s="8">
        <f>'111 06-30'!D40</f>
        <v>0</v>
      </c>
      <c r="D11" s="8">
        <f>'111 06-30'!E40</f>
        <v>0</v>
      </c>
      <c r="E11" s="8">
        <f>'111 06-30'!F40</f>
        <v>0</v>
      </c>
      <c r="F11" s="8">
        <f>'111 06-30'!G40</f>
        <v>0</v>
      </c>
      <c r="G11" s="8">
        <f>'111 06-30'!H40</f>
        <v>13648.38</v>
      </c>
      <c r="H11" s="8">
        <f>'111 06-30'!I40</f>
        <v>856.78</v>
      </c>
      <c r="I11" s="8">
        <f>'111 06-30'!J40</f>
        <v>0</v>
      </c>
      <c r="J11" s="8">
        <f>'111 06-30'!K40</f>
        <v>0</v>
      </c>
      <c r="K11" s="8">
        <f>'111 06-30'!L40</f>
        <v>0</v>
      </c>
      <c r="L11" s="8">
        <f>'111 06-30'!M40</f>
        <v>0</v>
      </c>
      <c r="M11" s="8">
        <f>'111 06-30'!N40</f>
        <v>3984.52</v>
      </c>
      <c r="N11" s="66"/>
      <c r="O11" s="71">
        <f>'111 06-30'!O40</f>
        <v>0</v>
      </c>
    </row>
    <row r="12" spans="1:15" x14ac:dyDescent="0.2">
      <c r="A12" s="28" t="s">
        <v>65</v>
      </c>
      <c r="B12" s="8">
        <f>'111 06-30'!C41</f>
        <v>0</v>
      </c>
      <c r="C12" s="8">
        <f>'111 06-30'!D41</f>
        <v>1150</v>
      </c>
      <c r="D12" s="8">
        <f>'111 06-30'!E41</f>
        <v>0</v>
      </c>
      <c r="E12" s="8">
        <f>'111 06-30'!F41</f>
        <v>3256.65</v>
      </c>
      <c r="F12" s="8">
        <f>'111 06-30'!G41</f>
        <v>254.4</v>
      </c>
      <c r="G12" s="8">
        <f>'111 06-30'!H41</f>
        <v>2750</v>
      </c>
      <c r="H12" s="8">
        <f>'111 06-30'!I41</f>
        <v>7487.0300000000007</v>
      </c>
      <c r="I12" s="8">
        <f>'111 06-30'!J41</f>
        <v>0</v>
      </c>
      <c r="J12" s="8">
        <f>'111 06-30'!K41</f>
        <v>230.94</v>
      </c>
      <c r="K12" s="8">
        <f>'111 06-30'!L41</f>
        <v>0</v>
      </c>
      <c r="L12" s="8">
        <f>'111 06-30'!M41</f>
        <v>0</v>
      </c>
      <c r="M12" s="8">
        <f>'111 06-30'!N41</f>
        <v>130.29</v>
      </c>
      <c r="N12" s="66"/>
      <c r="O12" s="71">
        <f>'111 06-30'!O41</f>
        <v>0</v>
      </c>
    </row>
    <row r="13" spans="1:15" ht="12.75" thickBot="1" x14ac:dyDescent="0.25">
      <c r="A13" s="30" t="s">
        <v>66</v>
      </c>
      <c r="B13" s="31">
        <f>'111 06-30'!C42</f>
        <v>0</v>
      </c>
      <c r="C13" s="31">
        <f>'111 06-30'!D42</f>
        <v>-1150</v>
      </c>
      <c r="D13" s="31">
        <f>'111 06-30'!E42</f>
        <v>0</v>
      </c>
      <c r="E13" s="31">
        <f>'111 06-30'!F42</f>
        <v>-3256.65</v>
      </c>
      <c r="F13" s="31">
        <f>'111 06-30'!G42</f>
        <v>-254.4</v>
      </c>
      <c r="G13" s="31">
        <f>'111 06-30'!H42</f>
        <v>10898.38</v>
      </c>
      <c r="H13" s="31">
        <f>'111 06-30'!I42</f>
        <v>-6630.2500000000009</v>
      </c>
      <c r="I13" s="31">
        <f>'111 06-30'!J42</f>
        <v>0</v>
      </c>
      <c r="J13" s="31">
        <f>'111 06-30'!K42</f>
        <v>-230.94</v>
      </c>
      <c r="K13" s="31">
        <f>'111 06-30'!L42</f>
        <v>0</v>
      </c>
      <c r="L13" s="31">
        <f>'111 06-30'!M42</f>
        <v>0</v>
      </c>
      <c r="M13" s="31">
        <f>'111 06-30'!N42</f>
        <v>3854.23</v>
      </c>
      <c r="N13" s="66"/>
      <c r="O13" s="73">
        <f>'111 06-30'!O42</f>
        <v>0</v>
      </c>
    </row>
    <row r="14" spans="1:15" x14ac:dyDescent="0.2">
      <c r="A14" s="32" t="str">
        <f>'[1]111  06-32'!B2</f>
        <v>111/06-32-36-25W3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67"/>
      <c r="O14" s="74"/>
    </row>
    <row r="15" spans="1:15" x14ac:dyDescent="0.2">
      <c r="A15" s="26" t="s">
        <v>64</v>
      </c>
      <c r="B15" s="27">
        <f>'111  06-32'!C45</f>
        <v>26038.080000000002</v>
      </c>
      <c r="C15" s="27">
        <f>'111  06-32'!D45</f>
        <v>12399.5</v>
      </c>
      <c r="D15" s="27">
        <f>'111  06-32'!E45</f>
        <v>31065.42</v>
      </c>
      <c r="E15" s="27">
        <f>'111  06-32'!F45</f>
        <v>15084.07</v>
      </c>
      <c r="F15" s="27">
        <f>'111  06-32'!G45</f>
        <v>33487.339999999997</v>
      </c>
      <c r="G15" s="27">
        <f>'111  06-32'!H45</f>
        <v>14419.81</v>
      </c>
      <c r="H15" s="27">
        <f>'111  06-32'!I45</f>
        <v>30283.81</v>
      </c>
      <c r="I15" s="27">
        <f>'111  06-32'!J45</f>
        <v>33482.39</v>
      </c>
      <c r="J15" s="27">
        <f>'111  06-32'!K45</f>
        <v>15934.68</v>
      </c>
      <c r="K15" s="27">
        <f>'111  06-32'!L45</f>
        <v>30883.07</v>
      </c>
      <c r="L15" s="27">
        <f>'111  06-32'!M45</f>
        <v>13336.26</v>
      </c>
      <c r="M15" s="27">
        <f>'111  06-32'!N45</f>
        <v>23491.83</v>
      </c>
      <c r="N15" s="66"/>
      <c r="O15" s="70">
        <f>'111  06-32'!O45</f>
        <v>20792.77</v>
      </c>
    </row>
    <row r="16" spans="1:15" x14ac:dyDescent="0.2">
      <c r="A16" s="28" t="s">
        <v>65</v>
      </c>
      <c r="B16" s="29">
        <f>'111  06-32'!C46</f>
        <v>3581.77</v>
      </c>
      <c r="C16" s="29">
        <f>'111  06-32'!D46</f>
        <v>4764.54</v>
      </c>
      <c r="D16" s="29">
        <f>'111  06-32'!E46</f>
        <v>5965.45</v>
      </c>
      <c r="E16" s="29">
        <f>'111  06-32'!F46</f>
        <v>5805.67</v>
      </c>
      <c r="F16" s="29">
        <f>'111  06-32'!G46</f>
        <v>5921.21</v>
      </c>
      <c r="G16" s="29">
        <f>'111  06-32'!H46</f>
        <v>3775.7</v>
      </c>
      <c r="H16" s="29">
        <f>'111  06-32'!I46</f>
        <v>16137.54</v>
      </c>
      <c r="I16" s="29">
        <f>'111  06-32'!J46</f>
        <v>8320.14</v>
      </c>
      <c r="J16" s="29">
        <f>'111  06-32'!K46</f>
        <v>4887.5300000000007</v>
      </c>
      <c r="K16" s="29">
        <f>'111  06-32'!L46</f>
        <v>6109.68</v>
      </c>
      <c r="L16" s="29">
        <f>'111  06-32'!M46</f>
        <v>7552</v>
      </c>
      <c r="M16" s="29">
        <f>'111  06-32'!N46</f>
        <v>5060.79</v>
      </c>
      <c r="N16" s="66"/>
      <c r="O16" s="75">
        <f>'111  06-32'!O46</f>
        <v>4446.7900000000009</v>
      </c>
    </row>
    <row r="17" spans="1:15" ht="12.75" thickBot="1" x14ac:dyDescent="0.25">
      <c r="A17" s="30" t="s">
        <v>66</v>
      </c>
      <c r="B17" s="8">
        <f>'111  06-32'!C47</f>
        <v>22456.31</v>
      </c>
      <c r="C17" s="8">
        <f>'111  06-32'!D47</f>
        <v>7634.96</v>
      </c>
      <c r="D17" s="8">
        <f>'111  06-32'!E47</f>
        <v>25099.969999999998</v>
      </c>
      <c r="E17" s="8">
        <f>'111  06-32'!F47</f>
        <v>9278.4</v>
      </c>
      <c r="F17" s="8">
        <f>'111  06-32'!G47</f>
        <v>27566.129999999997</v>
      </c>
      <c r="G17" s="8">
        <f>'111  06-32'!H47</f>
        <v>10644.11</v>
      </c>
      <c r="H17" s="8">
        <f>'111  06-32'!I47</f>
        <v>14146.27</v>
      </c>
      <c r="I17" s="8">
        <f>'111  06-32'!J47</f>
        <v>25162.25</v>
      </c>
      <c r="J17" s="8">
        <f>'111  06-32'!K47</f>
        <v>11047.15</v>
      </c>
      <c r="K17" s="8">
        <f>'111  06-32'!L47</f>
        <v>24773.39</v>
      </c>
      <c r="L17" s="8">
        <f>'111  06-32'!M47</f>
        <v>5784.26</v>
      </c>
      <c r="M17" s="8">
        <f>'111  06-32'!N47</f>
        <v>18431.04</v>
      </c>
      <c r="N17" s="66"/>
      <c r="O17" s="71">
        <f>'111  06-32'!O47</f>
        <v>16345.98</v>
      </c>
    </row>
    <row r="18" spans="1:15" x14ac:dyDescent="0.2">
      <c r="A18" s="32" t="str">
        <f>'[1]131  06-33'!B2</f>
        <v>131/06-33-36-25W3</v>
      </c>
      <c r="B18" s="24"/>
      <c r="C18" s="24"/>
      <c r="D18" s="24"/>
      <c r="E18" s="24"/>
      <c r="F18" s="24"/>
      <c r="G18" s="24"/>
      <c r="H18" s="25"/>
      <c r="I18" s="25"/>
      <c r="J18" s="25"/>
      <c r="K18" s="25"/>
      <c r="L18" s="25"/>
      <c r="M18" s="25"/>
      <c r="N18" s="67"/>
      <c r="O18" s="72"/>
    </row>
    <row r="19" spans="1:15" x14ac:dyDescent="0.2">
      <c r="A19" s="26" t="s">
        <v>64</v>
      </c>
      <c r="B19" s="8">
        <f>'131  06-33'!C46</f>
        <v>0</v>
      </c>
      <c r="C19" s="8">
        <f>'131  06-33'!D46</f>
        <v>0</v>
      </c>
      <c r="D19" s="8">
        <f>'131  06-33'!E46</f>
        <v>0</v>
      </c>
      <c r="E19" s="8">
        <f>'131  06-33'!F46</f>
        <v>0</v>
      </c>
      <c r="F19" s="8">
        <f>'131  06-33'!G46</f>
        <v>0</v>
      </c>
      <c r="G19" s="8">
        <f>'131  06-33'!H46</f>
        <v>0</v>
      </c>
      <c r="H19" s="8">
        <f>'131  06-33'!I46</f>
        <v>0</v>
      </c>
      <c r="I19" s="8">
        <f>'131  06-33'!J46</f>
        <v>0</v>
      </c>
      <c r="J19" s="8">
        <f>'131  06-33'!K46</f>
        <v>0</v>
      </c>
      <c r="K19" s="8">
        <f>'131  06-33'!L46</f>
        <v>0</v>
      </c>
      <c r="L19" s="8">
        <f>'131  06-33'!M46</f>
        <v>0</v>
      </c>
      <c r="M19" s="8">
        <f>'131  06-33'!N46</f>
        <v>2739.33</v>
      </c>
      <c r="N19" s="66"/>
      <c r="O19" s="71">
        <f>'131  06-33'!O46</f>
        <v>0</v>
      </c>
    </row>
    <row r="20" spans="1:15" x14ac:dyDescent="0.2">
      <c r="A20" s="28" t="s">
        <v>65</v>
      </c>
      <c r="B20" s="8">
        <f>'131  06-33'!C47</f>
        <v>9.4700000000000006</v>
      </c>
      <c r="C20" s="8">
        <f>'131  06-33'!D47</f>
        <v>9444.2099999999991</v>
      </c>
      <c r="D20" s="8">
        <f>'131  06-33'!E47</f>
        <v>2.99</v>
      </c>
      <c r="E20" s="8">
        <f>'131  06-33'!F47</f>
        <v>2887.53</v>
      </c>
      <c r="F20" s="8">
        <f>'131  06-33'!G47</f>
        <v>2.23</v>
      </c>
      <c r="G20" s="8">
        <f>'131  06-33'!H47</f>
        <v>400</v>
      </c>
      <c r="H20" s="8">
        <f>'131  06-33'!I47</f>
        <v>1404.7</v>
      </c>
      <c r="I20" s="8">
        <f>'131  06-33'!J47</f>
        <v>2.23</v>
      </c>
      <c r="J20" s="8">
        <f>'131  06-33'!K47</f>
        <v>12.5</v>
      </c>
      <c r="K20" s="8">
        <f>'131  06-33'!L47</f>
        <v>939.73</v>
      </c>
      <c r="L20" s="8">
        <f>'131  06-33'!M47</f>
        <v>976.94</v>
      </c>
      <c r="M20" s="8">
        <f>'131  06-33'!N47</f>
        <v>338.54</v>
      </c>
      <c r="N20" s="66"/>
      <c r="O20" s="71">
        <f>'131  06-33'!O47</f>
        <v>2.23</v>
      </c>
    </row>
    <row r="21" spans="1:15" ht="12.75" thickBot="1" x14ac:dyDescent="0.25">
      <c r="A21" s="30" t="s">
        <v>66</v>
      </c>
      <c r="B21" s="31">
        <f>'131  06-33'!C48</f>
        <v>-9.4700000000000006</v>
      </c>
      <c r="C21" s="31">
        <f>'131  06-33'!D48</f>
        <v>-9444.2099999999991</v>
      </c>
      <c r="D21" s="31">
        <f>'131  06-33'!E48</f>
        <v>-2.99</v>
      </c>
      <c r="E21" s="31">
        <f>'131  06-33'!F48</f>
        <v>-2887.53</v>
      </c>
      <c r="F21" s="31">
        <f>'131  06-33'!G48</f>
        <v>-2.23</v>
      </c>
      <c r="G21" s="31">
        <f>'131  06-33'!H48</f>
        <v>-400</v>
      </c>
      <c r="H21" s="31">
        <f>'131  06-33'!I48</f>
        <v>-1404.7</v>
      </c>
      <c r="I21" s="31">
        <f>'131  06-33'!J48</f>
        <v>-2.23</v>
      </c>
      <c r="J21" s="31">
        <f>'131  06-33'!K48</f>
        <v>-12.5</v>
      </c>
      <c r="K21" s="31">
        <f>'131  06-33'!L48</f>
        <v>-939.73</v>
      </c>
      <c r="L21" s="31">
        <f>'131  06-33'!M48</f>
        <v>-976.94</v>
      </c>
      <c r="M21" s="31">
        <f>'131  06-33'!N48</f>
        <v>2400.79</v>
      </c>
      <c r="N21" s="66"/>
      <c r="O21" s="73">
        <f>'131  06-33'!O48</f>
        <v>-2.23</v>
      </c>
    </row>
    <row r="22" spans="1:15" x14ac:dyDescent="0.2">
      <c r="A22" s="32" t="str">
        <f>'[1]111  07-32'!B2</f>
        <v>111/07-32-36-25W3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67"/>
      <c r="O22" s="72"/>
    </row>
    <row r="23" spans="1:15" x14ac:dyDescent="0.2">
      <c r="A23" s="26" t="s">
        <v>64</v>
      </c>
      <c r="B23" s="8">
        <f>'111   07-32'!C44</f>
        <v>26852.77</v>
      </c>
      <c r="C23" s="8">
        <f>'111   07-32'!D44</f>
        <v>8233</v>
      </c>
      <c r="D23" s="8">
        <f>'111   07-32'!E44</f>
        <v>0</v>
      </c>
      <c r="E23" s="8">
        <f>'111   07-32'!F44</f>
        <v>8795.61</v>
      </c>
      <c r="F23" s="8">
        <f>'111   07-32'!G44</f>
        <v>0</v>
      </c>
      <c r="G23" s="8">
        <f>'111   07-32'!H44</f>
        <v>0</v>
      </c>
      <c r="H23" s="8">
        <f>'111   07-32'!I44</f>
        <v>16410.59</v>
      </c>
      <c r="I23" s="8">
        <f>'111   07-32'!J44</f>
        <v>0</v>
      </c>
      <c r="J23" s="8">
        <f>'111   07-32'!K44</f>
        <v>0</v>
      </c>
      <c r="K23" s="8">
        <f>'111   07-32'!L44</f>
        <v>0</v>
      </c>
      <c r="L23" s="8">
        <f>'111   07-32'!M44</f>
        <v>3500.28</v>
      </c>
      <c r="M23" s="8">
        <f>'111   07-32'!N44</f>
        <v>0</v>
      </c>
      <c r="N23" s="66"/>
      <c r="O23" s="71">
        <f>'111   07-32'!O44</f>
        <v>0</v>
      </c>
    </row>
    <row r="24" spans="1:15" x14ac:dyDescent="0.2">
      <c r="A24" s="28" t="s">
        <v>65</v>
      </c>
      <c r="B24" s="8">
        <f>'111   07-32'!C45</f>
        <v>9253.07</v>
      </c>
      <c r="C24" s="8">
        <f>'111   07-32'!D45</f>
        <v>5582.5199999999995</v>
      </c>
      <c r="D24" s="8">
        <f>'111   07-32'!E45</f>
        <v>947.67000000000007</v>
      </c>
      <c r="E24" s="8">
        <f>'111   07-32'!F45</f>
        <v>14695.210000000003</v>
      </c>
      <c r="F24" s="8">
        <f>'111   07-32'!G45</f>
        <v>13351.53</v>
      </c>
      <c r="G24" s="8">
        <f>'111   07-32'!H45</f>
        <v>322.77999999999997</v>
      </c>
      <c r="H24" s="8">
        <f>'111   07-32'!I45</f>
        <v>4530.9500000000007</v>
      </c>
      <c r="I24" s="8">
        <f>'111   07-32'!J45</f>
        <v>2369.9</v>
      </c>
      <c r="J24" s="8">
        <f>'111   07-32'!K45</f>
        <v>423.64</v>
      </c>
      <c r="K24" s="8">
        <f>'111   07-32'!L45</f>
        <v>2.23</v>
      </c>
      <c r="L24" s="8">
        <f>'111   07-32'!M45</f>
        <v>6053.0899999999992</v>
      </c>
      <c r="M24" s="8">
        <f>'111   07-32'!N45</f>
        <v>1089.8200000000002</v>
      </c>
      <c r="N24" s="66"/>
      <c r="O24" s="71">
        <f>'111   07-32'!O45</f>
        <v>0</v>
      </c>
    </row>
    <row r="25" spans="1:15" ht="12.75" thickBot="1" x14ac:dyDescent="0.25">
      <c r="A25" s="30" t="s">
        <v>66</v>
      </c>
      <c r="B25" s="31">
        <f>'111   07-32'!C46</f>
        <v>17599.7</v>
      </c>
      <c r="C25" s="31">
        <f>'111   07-32'!D46</f>
        <v>2650.4800000000005</v>
      </c>
      <c r="D25" s="31">
        <f>'111   07-32'!E46</f>
        <v>-947.67000000000007</v>
      </c>
      <c r="E25" s="31">
        <f>'111   07-32'!F46</f>
        <v>-5899.6000000000022</v>
      </c>
      <c r="F25" s="31">
        <f>'111   07-32'!G46</f>
        <v>-13351.53</v>
      </c>
      <c r="G25" s="31">
        <f>'111   07-32'!H46</f>
        <v>-322.77999999999997</v>
      </c>
      <c r="H25" s="31">
        <f>'111   07-32'!I46</f>
        <v>11879.64</v>
      </c>
      <c r="I25" s="31">
        <f>'111   07-32'!J46</f>
        <v>-2369.9</v>
      </c>
      <c r="J25" s="31">
        <f>'111   07-32'!K46</f>
        <v>-423.64</v>
      </c>
      <c r="K25" s="31">
        <f>'111   07-32'!L46</f>
        <v>-2.23</v>
      </c>
      <c r="L25" s="31">
        <f>'111   07-32'!M46</f>
        <v>-2552.809999999999</v>
      </c>
      <c r="M25" s="31">
        <f>'111   07-32'!N46</f>
        <v>-1089.8200000000002</v>
      </c>
      <c r="N25" s="66"/>
      <c r="O25" s="73">
        <f>'111   07-32'!O46</f>
        <v>0</v>
      </c>
    </row>
    <row r="26" spans="1:15" x14ac:dyDescent="0.2">
      <c r="A26" s="32" t="str">
        <f>'[1]111  08-32'!B2</f>
        <v>111/08-32-36-25W3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67"/>
      <c r="O26" s="72"/>
    </row>
    <row r="27" spans="1:15" x14ac:dyDescent="0.2">
      <c r="A27" s="26" t="s">
        <v>64</v>
      </c>
      <c r="B27" s="8">
        <f>'111  08-32'!C41</f>
        <v>0</v>
      </c>
      <c r="C27" s="8">
        <f>'111  08-32'!D41</f>
        <v>0</v>
      </c>
      <c r="D27" s="8">
        <f>'111  08-32'!E41</f>
        <v>0</v>
      </c>
      <c r="E27" s="8">
        <f>'111  08-32'!F41</f>
        <v>9453.23</v>
      </c>
      <c r="F27" s="8">
        <f>'111  08-32'!G41</f>
        <v>0</v>
      </c>
      <c r="G27" s="8">
        <f>'111  08-32'!H41</f>
        <v>0</v>
      </c>
      <c r="H27" s="8">
        <f>'111  08-32'!I41</f>
        <v>0</v>
      </c>
      <c r="I27" s="8">
        <f>'111  08-32'!J41</f>
        <v>0</v>
      </c>
      <c r="J27" s="8">
        <f>'111  08-32'!K41</f>
        <v>0</v>
      </c>
      <c r="K27" s="8">
        <f>'111  08-32'!L41</f>
        <v>0</v>
      </c>
      <c r="L27" s="8">
        <f>'111  08-32'!M41</f>
        <v>0</v>
      </c>
      <c r="M27" s="8">
        <f>'111  08-32'!N41</f>
        <v>3458.75</v>
      </c>
      <c r="N27" s="66"/>
      <c r="O27" s="71">
        <f>'111  08-32'!O41</f>
        <v>0</v>
      </c>
    </row>
    <row r="28" spans="1:15" x14ac:dyDescent="0.2">
      <c r="A28" s="28" t="s">
        <v>65</v>
      </c>
      <c r="B28" s="8">
        <f>'111  08-32'!C42</f>
        <v>259.47000000000003</v>
      </c>
      <c r="C28" s="8">
        <f>'111  08-32'!D42</f>
        <v>2088.3000000000002</v>
      </c>
      <c r="D28" s="8">
        <f>'111  08-32'!E42</f>
        <v>2.97</v>
      </c>
      <c r="E28" s="8">
        <f>'111  08-32'!F42</f>
        <v>16430.79</v>
      </c>
      <c r="F28" s="8">
        <f>'111  08-32'!G42</f>
        <v>2.23</v>
      </c>
      <c r="G28" s="8">
        <f>'111  08-32'!H42</f>
        <v>76.28</v>
      </c>
      <c r="H28" s="8">
        <f>'111  08-32'!I42</f>
        <v>1957.79</v>
      </c>
      <c r="I28" s="8">
        <f>'111  08-32'!J42</f>
        <v>2.23</v>
      </c>
      <c r="J28" s="8">
        <f>'111  08-32'!K42</f>
        <v>12.5</v>
      </c>
      <c r="K28" s="8">
        <f>'111  08-32'!L42</f>
        <v>2.23</v>
      </c>
      <c r="L28" s="8">
        <f>'111  08-32'!M42</f>
        <v>197.14</v>
      </c>
      <c r="M28" s="8">
        <f>'111  08-32'!N42</f>
        <v>12.19</v>
      </c>
      <c r="N28" s="66"/>
      <c r="O28" s="71">
        <f>'111  08-32'!O42</f>
        <v>2925.13</v>
      </c>
    </row>
    <row r="29" spans="1:15" ht="12.75" thickBot="1" x14ac:dyDescent="0.25">
      <c r="A29" s="30" t="s">
        <v>66</v>
      </c>
      <c r="B29" s="31">
        <f>'111  08-32'!C43</f>
        <v>-259.47000000000003</v>
      </c>
      <c r="C29" s="31">
        <f>'111  08-32'!D43</f>
        <v>-2088.3000000000002</v>
      </c>
      <c r="D29" s="31">
        <f>'111  08-32'!E43</f>
        <v>-2.97</v>
      </c>
      <c r="E29" s="31">
        <f>'111  08-32'!F43</f>
        <v>-6977.5600000000013</v>
      </c>
      <c r="F29" s="31">
        <f>'111  08-32'!G43</f>
        <v>-2.23</v>
      </c>
      <c r="G29" s="31">
        <f>'111  08-32'!H43</f>
        <v>-76.28</v>
      </c>
      <c r="H29" s="31">
        <f>'111  08-32'!I43</f>
        <v>-1957.79</v>
      </c>
      <c r="I29" s="31">
        <f>'111  08-32'!J43</f>
        <v>-2.23</v>
      </c>
      <c r="J29" s="31">
        <f>'111  08-32'!K43</f>
        <v>-12.5</v>
      </c>
      <c r="K29" s="31">
        <f>'111  08-32'!L43</f>
        <v>-2.23</v>
      </c>
      <c r="L29" s="31">
        <f>'111  08-32'!M43</f>
        <v>-197.14</v>
      </c>
      <c r="M29" s="31">
        <f>'111  08-32'!N43</f>
        <v>3446.56</v>
      </c>
      <c r="N29" s="66"/>
      <c r="O29" s="73">
        <f>'111  08-32'!O43</f>
        <v>-2925.13</v>
      </c>
    </row>
    <row r="30" spans="1:15" x14ac:dyDescent="0.2">
      <c r="A30" s="32" t="str">
        <f>'[1]192  4A9-32'!B2</f>
        <v>192/(2C12-33)4A9-32-36-25W3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67"/>
      <c r="O30" s="72"/>
    </row>
    <row r="31" spans="1:15" x14ac:dyDescent="0.2">
      <c r="A31" s="26" t="s">
        <v>64</v>
      </c>
      <c r="B31" s="8">
        <f>'192  4A9-32'!C45</f>
        <v>12562.02</v>
      </c>
      <c r="C31" s="8">
        <f>'192  4A9-32'!D45</f>
        <v>9366.2900000000009</v>
      </c>
      <c r="D31" s="8">
        <f>'192  4A9-32'!E45</f>
        <v>30955.39</v>
      </c>
      <c r="E31" s="8">
        <f>'192  4A9-32'!F45</f>
        <v>8138</v>
      </c>
      <c r="F31" s="8">
        <f>'192  4A9-32'!G45</f>
        <v>36869.9</v>
      </c>
      <c r="G31" s="8">
        <f>'192  4A9-32'!H45</f>
        <v>4272.54</v>
      </c>
      <c r="H31" s="8">
        <f>'192  4A9-32'!I45</f>
        <v>13873.21</v>
      </c>
      <c r="I31" s="8">
        <f>'192  4A9-32'!J45</f>
        <v>16404.12</v>
      </c>
      <c r="J31" s="8">
        <f>'192  4A9-32'!K45</f>
        <v>7983.77</v>
      </c>
      <c r="K31" s="8">
        <f>'192  4A9-32'!L45</f>
        <v>20026.509999999998</v>
      </c>
      <c r="L31" s="8">
        <f>'192  4A9-32'!M45</f>
        <v>18183.77</v>
      </c>
      <c r="M31" s="8">
        <f>'192  4A9-32'!N45</f>
        <v>11400.04</v>
      </c>
      <c r="N31" s="66"/>
      <c r="O31" s="71">
        <f>'192  4A9-32'!O45</f>
        <v>17323.03</v>
      </c>
    </row>
    <row r="32" spans="1:15" x14ac:dyDescent="0.2">
      <c r="A32" s="28" t="s">
        <v>65</v>
      </c>
      <c r="B32" s="8">
        <f>'192  4A9-32'!C46</f>
        <v>1276.48</v>
      </c>
      <c r="C32" s="8">
        <f>'192  4A9-32'!D46</f>
        <v>3681.8300000000004</v>
      </c>
      <c r="D32" s="8">
        <f>'192  4A9-32'!E46</f>
        <v>6339.93</v>
      </c>
      <c r="E32" s="8">
        <f>'192  4A9-32'!F46</f>
        <v>5874.9599999999991</v>
      </c>
      <c r="F32" s="8">
        <f>'192  4A9-32'!G46</f>
        <v>3454.0699999999997</v>
      </c>
      <c r="G32" s="8">
        <f>'192  4A9-32'!H46</f>
        <v>2743.32</v>
      </c>
      <c r="H32" s="8">
        <f>'192  4A9-32'!I46</f>
        <v>10155.220000000001</v>
      </c>
      <c r="I32" s="8">
        <f>'192  4A9-32'!J46</f>
        <v>1959.08</v>
      </c>
      <c r="J32" s="8">
        <f>'192  4A9-32'!K46</f>
        <v>1929.42</v>
      </c>
      <c r="K32" s="8">
        <f>'192  4A9-32'!L46</f>
        <v>6454.42</v>
      </c>
      <c r="L32" s="8">
        <f>'192  4A9-32'!M46</f>
        <v>6409.0199999999995</v>
      </c>
      <c r="M32" s="8">
        <f>'192  4A9-32'!N46</f>
        <v>1951.6800000000003</v>
      </c>
      <c r="N32" s="66"/>
      <c r="O32" s="71">
        <f>'192  4A9-32'!O46</f>
        <v>6612.5399999999991</v>
      </c>
    </row>
    <row r="33" spans="1:15" ht="12.75" thickBot="1" x14ac:dyDescent="0.25">
      <c r="A33" s="30" t="s">
        <v>66</v>
      </c>
      <c r="B33" s="31">
        <f>'192  4A9-32'!C47</f>
        <v>11285.54</v>
      </c>
      <c r="C33" s="31">
        <f>'192  4A9-32'!D47</f>
        <v>5684.4600000000009</v>
      </c>
      <c r="D33" s="31">
        <f>'192  4A9-32'!E47</f>
        <v>24615.46</v>
      </c>
      <c r="E33" s="31">
        <f>'192  4A9-32'!F47</f>
        <v>2263.0400000000009</v>
      </c>
      <c r="F33" s="31">
        <f>'192  4A9-32'!G47</f>
        <v>33415.83</v>
      </c>
      <c r="G33" s="31">
        <f>'192  4A9-32'!H47</f>
        <v>1529.2199999999998</v>
      </c>
      <c r="H33" s="31">
        <f>'192  4A9-32'!I47</f>
        <v>3717.989999999998</v>
      </c>
      <c r="I33" s="31">
        <f>'192  4A9-32'!J47</f>
        <v>14445.039999999999</v>
      </c>
      <c r="J33" s="31">
        <f>'192  4A9-32'!K47</f>
        <v>6054.35</v>
      </c>
      <c r="K33" s="31">
        <f>'192  4A9-32'!L47</f>
        <v>13572.089999999998</v>
      </c>
      <c r="L33" s="31">
        <f>'192  4A9-32'!M47</f>
        <v>11774.75</v>
      </c>
      <c r="M33" s="31">
        <f>'192  4A9-32'!N47</f>
        <v>9448.36</v>
      </c>
      <c r="N33" s="66"/>
      <c r="O33" s="73">
        <f>'192  4A9-32'!O47</f>
        <v>10710.49</v>
      </c>
    </row>
    <row r="34" spans="1:15" x14ac:dyDescent="0.2">
      <c r="A34" s="32" t="str">
        <f>'[1]141  10-01'!B2</f>
        <v>141/10-01-37-26W3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67"/>
      <c r="O34" s="74"/>
    </row>
    <row r="35" spans="1:15" x14ac:dyDescent="0.2">
      <c r="A35" s="26" t="s">
        <v>64</v>
      </c>
      <c r="B35" s="27">
        <f>'141  10-01'!C40</f>
        <v>0</v>
      </c>
      <c r="C35" s="27">
        <f>'141  10-01'!D40</f>
        <v>0</v>
      </c>
      <c r="D35" s="27">
        <f>'141  10-01'!E40</f>
        <v>0</v>
      </c>
      <c r="E35" s="27">
        <f>'141  10-01'!F40</f>
        <v>0</v>
      </c>
      <c r="F35" s="27">
        <f>'141  10-01'!G40</f>
        <v>0</v>
      </c>
      <c r="G35" s="27">
        <f>'141  10-01'!H40</f>
        <v>0</v>
      </c>
      <c r="H35" s="27">
        <f>'141  10-01'!I40</f>
        <v>0</v>
      </c>
      <c r="I35" s="27">
        <f>'141  10-01'!J40</f>
        <v>0</v>
      </c>
      <c r="J35" s="27">
        <f>'141  10-01'!K40</f>
        <v>0</v>
      </c>
      <c r="K35" s="27">
        <f>'141  10-01'!L40</f>
        <v>0</v>
      </c>
      <c r="L35" s="27">
        <f>'141  10-01'!M40</f>
        <v>0</v>
      </c>
      <c r="M35" s="27">
        <f>'141  10-01'!N40</f>
        <v>27.67</v>
      </c>
      <c r="N35" s="66"/>
      <c r="O35" s="70">
        <f>'141  10-01'!O40</f>
        <v>0</v>
      </c>
    </row>
    <row r="36" spans="1:15" x14ac:dyDescent="0.2">
      <c r="A36" s="28" t="s">
        <v>65</v>
      </c>
      <c r="B36" s="29">
        <f>'141  10-01'!C41</f>
        <v>0</v>
      </c>
      <c r="C36" s="29">
        <f>'141  10-01'!D41</f>
        <v>0</v>
      </c>
      <c r="D36" s="29">
        <f>'141  10-01'!E41</f>
        <v>0</v>
      </c>
      <c r="E36" s="29">
        <f>'141  10-01'!F41</f>
        <v>56.66</v>
      </c>
      <c r="F36" s="29">
        <f>'141  10-01'!G41</f>
        <v>1.88</v>
      </c>
      <c r="G36" s="29">
        <f>'141  10-01'!H41</f>
        <v>0</v>
      </c>
      <c r="H36" s="29">
        <f>'141  10-01'!I41</f>
        <v>37</v>
      </c>
      <c r="I36" s="29">
        <f>'141  10-01'!J41</f>
        <v>0</v>
      </c>
      <c r="J36" s="29">
        <f>'141  10-01'!K41</f>
        <v>1041.6300000000001</v>
      </c>
      <c r="K36" s="29">
        <f>'141  10-01'!L41</f>
        <v>0</v>
      </c>
      <c r="L36" s="29">
        <f>'141  10-01'!M41</f>
        <v>2275</v>
      </c>
      <c r="M36" s="29">
        <f>'141  10-01'!N41</f>
        <v>2.89</v>
      </c>
      <c r="N36" s="66"/>
      <c r="O36" s="75">
        <f>'141  10-01'!O41</f>
        <v>0</v>
      </c>
    </row>
    <row r="37" spans="1:15" ht="12.75" thickBot="1" x14ac:dyDescent="0.25">
      <c r="A37" s="30" t="s">
        <v>66</v>
      </c>
      <c r="B37" s="8">
        <f>'141  10-01'!C42</f>
        <v>0</v>
      </c>
      <c r="C37" s="8">
        <f>'141  10-01'!D42</f>
        <v>0</v>
      </c>
      <c r="D37" s="8">
        <f>'141  10-01'!E42</f>
        <v>0</v>
      </c>
      <c r="E37" s="8">
        <f>'141  10-01'!F42</f>
        <v>-56.66</v>
      </c>
      <c r="F37" s="8">
        <f>'141  10-01'!G42</f>
        <v>-1.88</v>
      </c>
      <c r="G37" s="8">
        <f>'141  10-01'!H42</f>
        <v>0</v>
      </c>
      <c r="H37" s="8">
        <f>'141  10-01'!I42</f>
        <v>-37</v>
      </c>
      <c r="I37" s="8">
        <f>'141  10-01'!J42</f>
        <v>0</v>
      </c>
      <c r="J37" s="8">
        <f>'141  10-01'!K42</f>
        <v>-1041.6300000000001</v>
      </c>
      <c r="K37" s="8">
        <f>'141  10-01'!L42</f>
        <v>0</v>
      </c>
      <c r="L37" s="8">
        <f>'141  10-01'!M42</f>
        <v>-2275</v>
      </c>
      <c r="M37" s="8">
        <f>'141  10-01'!N42</f>
        <v>24.78</v>
      </c>
      <c r="N37" s="66"/>
      <c r="O37" s="71">
        <f>'141  10-01'!O42</f>
        <v>0</v>
      </c>
    </row>
    <row r="38" spans="1:15" x14ac:dyDescent="0.2">
      <c r="A38" s="32" t="str">
        <f>'[1]111  10-32'!B2</f>
        <v>111/10-32-36-25W3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67"/>
      <c r="O38" s="72"/>
    </row>
    <row r="39" spans="1:15" x14ac:dyDescent="0.2">
      <c r="A39" s="26" t="s">
        <v>64</v>
      </c>
      <c r="B39" s="8">
        <f>'111 10-32'!C45</f>
        <v>17745.740000000002</v>
      </c>
      <c r="C39" s="8">
        <f>'111 10-32'!D45</f>
        <v>0</v>
      </c>
      <c r="D39" s="8">
        <f>'111 10-32'!E45</f>
        <v>0</v>
      </c>
      <c r="E39" s="8">
        <f>'111 10-32'!F45</f>
        <v>0</v>
      </c>
      <c r="F39" s="8">
        <f>'111 10-32'!G45</f>
        <v>0</v>
      </c>
      <c r="G39" s="8">
        <f>'111 10-32'!H45</f>
        <v>0</v>
      </c>
      <c r="H39" s="8">
        <f>'111 10-32'!I45</f>
        <v>6821.27</v>
      </c>
      <c r="I39" s="8">
        <f>'111 10-32'!J45</f>
        <v>0</v>
      </c>
      <c r="J39" s="8">
        <f>'111 10-32'!K45</f>
        <v>0</v>
      </c>
      <c r="K39" s="8">
        <f>'111 10-32'!L45</f>
        <v>0</v>
      </c>
      <c r="L39" s="8">
        <f>'111 10-32'!M45</f>
        <v>0</v>
      </c>
      <c r="M39" s="8">
        <f>'111 10-32'!N45</f>
        <v>9850.52</v>
      </c>
      <c r="N39" s="66"/>
      <c r="O39" s="71">
        <f>'111 10-32'!O45</f>
        <v>0</v>
      </c>
    </row>
    <row r="40" spans="1:15" x14ac:dyDescent="0.2">
      <c r="A40" s="28" t="s">
        <v>65</v>
      </c>
      <c r="B40" s="8">
        <f>'111 10-32'!C46</f>
        <v>21904.18</v>
      </c>
      <c r="C40" s="8">
        <f>'111 10-32'!D46</f>
        <v>127.97</v>
      </c>
      <c r="D40" s="8">
        <f>'111 10-32'!E46</f>
        <v>244.07</v>
      </c>
      <c r="E40" s="8">
        <f>'111 10-32'!F46</f>
        <v>103.33000000000001</v>
      </c>
      <c r="F40" s="8">
        <f>'111 10-32'!G46</f>
        <v>2.23</v>
      </c>
      <c r="G40" s="8">
        <f>'111 10-32'!H46</f>
        <v>0</v>
      </c>
      <c r="H40" s="8">
        <f>'111 10-32'!I46</f>
        <v>2930.26</v>
      </c>
      <c r="I40" s="8">
        <f>'111 10-32'!J46</f>
        <v>994.23</v>
      </c>
      <c r="J40" s="8">
        <f>'111 10-32'!K46</f>
        <v>63.24</v>
      </c>
      <c r="K40" s="8">
        <f>'111 10-32'!L46</f>
        <v>2.23</v>
      </c>
      <c r="L40" s="8">
        <f>'111 10-32'!M46</f>
        <v>197.14</v>
      </c>
      <c r="M40" s="8">
        <f>'111 10-32'!N46</f>
        <v>3635.96</v>
      </c>
      <c r="N40" s="66"/>
      <c r="O40" s="71">
        <f>'111 10-32'!O46</f>
        <v>2.23</v>
      </c>
    </row>
    <row r="41" spans="1:15" ht="12.75" thickBot="1" x14ac:dyDescent="0.25">
      <c r="A41" s="30" t="s">
        <v>66</v>
      </c>
      <c r="B41" s="31">
        <f>'111 10-32'!C47</f>
        <v>-4158.4399999999987</v>
      </c>
      <c r="C41" s="31">
        <f>'111 10-32'!D47</f>
        <v>-127.97</v>
      </c>
      <c r="D41" s="31">
        <f>'111 10-32'!E47</f>
        <v>-244.07</v>
      </c>
      <c r="E41" s="31">
        <f>'111 10-32'!F47</f>
        <v>-103.33000000000001</v>
      </c>
      <c r="F41" s="31">
        <f>'111 10-32'!G47</f>
        <v>-2.23</v>
      </c>
      <c r="G41" s="31">
        <f>'111 10-32'!H47</f>
        <v>0</v>
      </c>
      <c r="H41" s="31">
        <f>'111 10-32'!I47</f>
        <v>3891.01</v>
      </c>
      <c r="I41" s="31">
        <f>'111 10-32'!J47</f>
        <v>-994.23</v>
      </c>
      <c r="J41" s="31">
        <f>'111 10-32'!K47</f>
        <v>-63.24</v>
      </c>
      <c r="K41" s="31">
        <f>'111 10-32'!L47</f>
        <v>-2.23</v>
      </c>
      <c r="L41" s="31">
        <f>'111 10-32'!M47</f>
        <v>-197.14</v>
      </c>
      <c r="M41" s="31">
        <f>'111 10-32'!N47</f>
        <v>6214.56</v>
      </c>
      <c r="N41" s="66"/>
      <c r="O41" s="73">
        <f>'111 10-32'!O47</f>
        <v>-2.23</v>
      </c>
    </row>
    <row r="42" spans="1:15" x14ac:dyDescent="0.2">
      <c r="A42" s="32" t="str">
        <f>'[1]141  11-01'!B2</f>
        <v>141/11-01-37-26W3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67"/>
      <c r="O42" s="74"/>
    </row>
    <row r="43" spans="1:15" x14ac:dyDescent="0.2">
      <c r="A43" s="26" t="s">
        <v>64</v>
      </c>
      <c r="B43" s="27">
        <f>'141  11-01'!C40</f>
        <v>0</v>
      </c>
      <c r="C43" s="27">
        <f>'141  11-01'!D40</f>
        <v>0</v>
      </c>
      <c r="D43" s="27">
        <f>'141  11-01'!E40</f>
        <v>0</v>
      </c>
      <c r="E43" s="27">
        <f>'141  11-01'!F40</f>
        <v>0</v>
      </c>
      <c r="F43" s="27">
        <f>'141  11-01'!G40</f>
        <v>0</v>
      </c>
      <c r="G43" s="27">
        <f>'141  11-01'!H40</f>
        <v>0</v>
      </c>
      <c r="H43" s="27">
        <f>'141  11-01'!I40</f>
        <v>0</v>
      </c>
      <c r="I43" s="27">
        <f>'141  11-01'!J40</f>
        <v>0</v>
      </c>
      <c r="J43" s="27">
        <f>'141  11-01'!K40</f>
        <v>0</v>
      </c>
      <c r="K43" s="27">
        <f>'141  11-01'!L40</f>
        <v>0</v>
      </c>
      <c r="L43" s="27">
        <f>'141  11-01'!M40</f>
        <v>0</v>
      </c>
      <c r="M43" s="27">
        <f>'141  11-01'!N40</f>
        <v>332.04</v>
      </c>
      <c r="N43" s="66"/>
      <c r="O43" s="70">
        <f>'141  11-01'!O40</f>
        <v>0</v>
      </c>
    </row>
    <row r="44" spans="1:15" x14ac:dyDescent="0.2">
      <c r="A44" s="28" t="s">
        <v>65</v>
      </c>
      <c r="B44" s="29">
        <f>'141  11-01'!C41</f>
        <v>0</v>
      </c>
      <c r="C44" s="29">
        <f>'141  11-01'!D41</f>
        <v>0</v>
      </c>
      <c r="D44" s="29">
        <f>'141  11-01'!E41</f>
        <v>0</v>
      </c>
      <c r="E44" s="29">
        <f>'141  11-01'!F41</f>
        <v>4901.6099999999997</v>
      </c>
      <c r="F44" s="29">
        <f>'141  11-01'!G41</f>
        <v>0</v>
      </c>
      <c r="G44" s="29">
        <f>'141  11-01'!H41</f>
        <v>0</v>
      </c>
      <c r="H44" s="29">
        <f>'141  11-01'!I41</f>
        <v>148</v>
      </c>
      <c r="I44" s="29">
        <f>'141  11-01'!J41</f>
        <v>0</v>
      </c>
      <c r="J44" s="29">
        <f>'141  11-01'!K41</f>
        <v>1053.25</v>
      </c>
      <c r="K44" s="29">
        <f>'141  11-01'!L41</f>
        <v>0</v>
      </c>
      <c r="L44" s="29">
        <f>'141  11-01'!M41</f>
        <v>0</v>
      </c>
      <c r="M44" s="29">
        <f>'141  11-01'!N41</f>
        <v>34.619999999999997</v>
      </c>
      <c r="N44" s="66"/>
      <c r="O44" s="75">
        <f>'141  11-01'!O41</f>
        <v>0</v>
      </c>
    </row>
    <row r="45" spans="1:15" ht="12.75" thickBot="1" x14ac:dyDescent="0.25">
      <c r="A45" s="30" t="s">
        <v>66</v>
      </c>
      <c r="B45" s="8">
        <f>'141  11-01'!C42</f>
        <v>0</v>
      </c>
      <c r="C45" s="8">
        <f>'141  11-01'!D42</f>
        <v>0</v>
      </c>
      <c r="D45" s="8">
        <f>'141  11-01'!E42</f>
        <v>0</v>
      </c>
      <c r="E45" s="8">
        <f>'141  11-01'!F42</f>
        <v>-4901.6099999999997</v>
      </c>
      <c r="F45" s="8">
        <f>'141  11-01'!G42</f>
        <v>0</v>
      </c>
      <c r="G45" s="8">
        <f>'141  11-01'!H42</f>
        <v>0</v>
      </c>
      <c r="H45" s="8">
        <f>'141  11-01'!I42</f>
        <v>-148</v>
      </c>
      <c r="I45" s="8">
        <f>'141  11-01'!J42</f>
        <v>0</v>
      </c>
      <c r="J45" s="8">
        <f>'141  11-01'!K42</f>
        <v>-1053.25</v>
      </c>
      <c r="K45" s="8">
        <f>'141  11-01'!L42</f>
        <v>0</v>
      </c>
      <c r="L45" s="8">
        <f>'141  11-01'!M42</f>
        <v>0</v>
      </c>
      <c r="M45" s="8">
        <f>'141  11-01'!N42</f>
        <v>297.42</v>
      </c>
      <c r="N45" s="66"/>
      <c r="O45" s="71">
        <f>'141  11-01'!O42</f>
        <v>0</v>
      </c>
    </row>
    <row r="46" spans="1:15" x14ac:dyDescent="0.2">
      <c r="A46" s="32" t="str">
        <f>'[1]121  11-32'!B2</f>
        <v>121/11-32-36-25W3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67"/>
      <c r="O46" s="72"/>
    </row>
    <row r="47" spans="1:15" x14ac:dyDescent="0.2">
      <c r="A47" s="26" t="s">
        <v>64</v>
      </c>
      <c r="B47" s="8">
        <f>'121  11-32'!C44</f>
        <v>5450.1</v>
      </c>
      <c r="C47" s="8">
        <f>'121  11-32'!D44</f>
        <v>0</v>
      </c>
      <c r="D47" s="8">
        <f>'121  11-32'!E44</f>
        <v>0</v>
      </c>
      <c r="E47" s="8">
        <f>'121  11-32'!F44</f>
        <v>26633.45</v>
      </c>
      <c r="F47" s="8">
        <f>'121  11-32'!G44</f>
        <v>3119.47</v>
      </c>
      <c r="G47" s="8">
        <f>'121  11-32'!H44</f>
        <v>0</v>
      </c>
      <c r="H47" s="8">
        <f>'121  11-32'!I44</f>
        <v>0</v>
      </c>
      <c r="I47" s="8">
        <f>'121  11-32'!J44</f>
        <v>7736.58</v>
      </c>
      <c r="J47" s="8">
        <f>'121  11-32'!K44</f>
        <v>0</v>
      </c>
      <c r="K47" s="8">
        <f>'121  11-32'!L44</f>
        <v>9407.08</v>
      </c>
      <c r="L47" s="8">
        <f>'121  11-32'!M44</f>
        <v>11099.44</v>
      </c>
      <c r="M47" s="8">
        <f>'121  11-32'!N44</f>
        <v>8217.99</v>
      </c>
      <c r="N47" s="66"/>
      <c r="O47" s="71">
        <f>'121  11-32'!O44</f>
        <v>5757.21</v>
      </c>
    </row>
    <row r="48" spans="1:15" x14ac:dyDescent="0.2">
      <c r="A48" s="28" t="s">
        <v>65</v>
      </c>
      <c r="B48" s="8">
        <f>'121  11-32'!C45</f>
        <v>4920.28</v>
      </c>
      <c r="C48" s="8">
        <f>'121  11-32'!D45</f>
        <v>1353.17</v>
      </c>
      <c r="D48" s="8">
        <f>'121  11-32'!E45</f>
        <v>387.45000000000005</v>
      </c>
      <c r="E48" s="8">
        <f>'121  11-32'!F45</f>
        <v>1491.97</v>
      </c>
      <c r="F48" s="8">
        <f>'121  11-32'!G45</f>
        <v>-33.770000000000003</v>
      </c>
      <c r="G48" s="8">
        <f>'121  11-32'!H45</f>
        <v>147.13999999999999</v>
      </c>
      <c r="H48" s="8">
        <f>'121  11-32'!I45</f>
        <v>24190.969999999994</v>
      </c>
      <c r="I48" s="8">
        <f>'121  11-32'!J45</f>
        <v>4253.9199999999992</v>
      </c>
      <c r="J48" s="8">
        <f>'121  11-32'!K45</f>
        <v>6172.75</v>
      </c>
      <c r="K48" s="8">
        <f>'121  11-32'!L45</f>
        <v>2910.66</v>
      </c>
      <c r="L48" s="8">
        <f>'121  11-32'!M45</f>
        <v>3300.92</v>
      </c>
      <c r="M48" s="8">
        <f>'121  11-32'!N45</f>
        <v>2333.63</v>
      </c>
      <c r="N48" s="66"/>
      <c r="O48" s="71">
        <f>'121  11-32'!O45</f>
        <v>3692.87</v>
      </c>
    </row>
    <row r="49" spans="1:16" ht="12.75" thickBot="1" x14ac:dyDescent="0.25">
      <c r="A49" s="30" t="s">
        <v>66</v>
      </c>
      <c r="B49" s="31">
        <f>'121  11-32'!C46</f>
        <v>529.82000000000062</v>
      </c>
      <c r="C49" s="31">
        <f>'121  11-32'!D46</f>
        <v>-1353.17</v>
      </c>
      <c r="D49" s="31">
        <f>'121  11-32'!E46</f>
        <v>-387.45000000000005</v>
      </c>
      <c r="E49" s="31">
        <f>'121  11-32'!F46</f>
        <v>25141.48</v>
      </c>
      <c r="F49" s="31">
        <f>'121  11-32'!G46</f>
        <v>3153.24</v>
      </c>
      <c r="G49" s="31">
        <f>'121  11-32'!H46</f>
        <v>-147.13999999999999</v>
      </c>
      <c r="H49" s="31">
        <f>'121  11-32'!I46</f>
        <v>-24190.969999999994</v>
      </c>
      <c r="I49" s="31">
        <f>'121  11-32'!J46</f>
        <v>3482.6600000000008</v>
      </c>
      <c r="J49" s="31">
        <f>'121  11-32'!K46</f>
        <v>-6172.75</v>
      </c>
      <c r="K49" s="31">
        <f>'121  11-32'!L46</f>
        <v>6496.42</v>
      </c>
      <c r="L49" s="31">
        <f>'121  11-32'!M46</f>
        <v>7798.52</v>
      </c>
      <c r="M49" s="31">
        <f>'121  11-32'!N46</f>
        <v>5884.36</v>
      </c>
      <c r="N49" s="66"/>
      <c r="O49" s="73">
        <f>'121  11-32'!O46</f>
        <v>2064.34</v>
      </c>
    </row>
    <row r="50" spans="1:16" x14ac:dyDescent="0.2">
      <c r="A50" s="32" t="str">
        <f>'[1]141  12-32'!B2</f>
        <v>141/12-32-36-25W3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67"/>
      <c r="O50" s="72"/>
    </row>
    <row r="51" spans="1:16" x14ac:dyDescent="0.2">
      <c r="A51" s="26" t="s">
        <v>64</v>
      </c>
      <c r="B51" s="8">
        <f>'141  12-32'!C44</f>
        <v>21887.55</v>
      </c>
      <c r="C51" s="8">
        <f>'141  12-32'!D44</f>
        <v>9699.61</v>
      </c>
      <c r="D51" s="8">
        <f>'141  12-32'!E44</f>
        <v>0</v>
      </c>
      <c r="E51" s="8">
        <f>'141  12-32'!F44</f>
        <v>5014.32</v>
      </c>
      <c r="F51" s="8">
        <f>'141  12-32'!G44</f>
        <v>7216.13</v>
      </c>
      <c r="G51" s="8">
        <f>'141  12-32'!H44</f>
        <v>3115.39</v>
      </c>
      <c r="H51" s="8">
        <f>'141  12-32'!I44</f>
        <v>10643.82</v>
      </c>
      <c r="I51" s="8">
        <f>'141  12-32'!J44</f>
        <v>9759.01</v>
      </c>
      <c r="J51" s="8">
        <f>'141  12-32'!K44</f>
        <v>0</v>
      </c>
      <c r="K51" s="8">
        <f>'141  12-32'!L44</f>
        <v>15207.73</v>
      </c>
      <c r="L51" s="8">
        <f>'141  12-32'!M44</f>
        <v>10253.31</v>
      </c>
      <c r="M51" s="8">
        <f>'141  12-32'!N44</f>
        <v>11012.66</v>
      </c>
      <c r="N51" s="66"/>
      <c r="O51" s="71">
        <f>'141  12-32'!O44</f>
        <v>6168.44</v>
      </c>
    </row>
    <row r="52" spans="1:16" x14ac:dyDescent="0.2">
      <c r="A52" s="28" t="s">
        <v>65</v>
      </c>
      <c r="B52" s="8">
        <f>'141  12-32'!C45</f>
        <v>10365.359999999999</v>
      </c>
      <c r="C52" s="8">
        <f>'141  12-32'!D45</f>
        <v>2328.59</v>
      </c>
      <c r="D52" s="8">
        <f>'141  12-32'!E45</f>
        <v>1430.0099999999998</v>
      </c>
      <c r="E52" s="8">
        <f>'141  12-32'!F45</f>
        <v>1760.27</v>
      </c>
      <c r="F52" s="8">
        <f>'141  12-32'!G45</f>
        <v>1210.3200000000002</v>
      </c>
      <c r="G52" s="8">
        <f>'141  12-32'!H45</f>
        <v>3003.9399999999996</v>
      </c>
      <c r="H52" s="8">
        <f>'141  12-32'!I45</f>
        <v>4577.08</v>
      </c>
      <c r="I52" s="8">
        <f>'141  12-32'!J45</f>
        <v>4655.5999999999995</v>
      </c>
      <c r="J52" s="8">
        <f>'141  12-32'!K45</f>
        <v>1133.5999999999999</v>
      </c>
      <c r="K52" s="8">
        <f>'141  12-32'!L45</f>
        <v>3111.04</v>
      </c>
      <c r="L52" s="8">
        <f>'141  12-32'!M45</f>
        <v>4560.1399999999994</v>
      </c>
      <c r="M52" s="8">
        <f>'141  12-32'!N45</f>
        <v>5181.62</v>
      </c>
      <c r="N52" s="66"/>
      <c r="O52" s="71">
        <f>'141  12-32'!O45</f>
        <v>4462.43</v>
      </c>
    </row>
    <row r="53" spans="1:16" ht="12.75" thickBot="1" x14ac:dyDescent="0.25">
      <c r="A53" s="30" t="s">
        <v>66</v>
      </c>
      <c r="B53" s="31">
        <f>'141  12-32'!C46</f>
        <v>11522.19</v>
      </c>
      <c r="C53" s="31">
        <f>'141  12-32'!D46</f>
        <v>7371.02</v>
      </c>
      <c r="D53" s="31">
        <f>'141  12-32'!E46</f>
        <v>-1430.0099999999998</v>
      </c>
      <c r="E53" s="31">
        <f>'141  12-32'!F46</f>
        <v>3254.0499999999997</v>
      </c>
      <c r="F53" s="31">
        <f>'141  12-32'!G46</f>
        <v>6005.8099999999995</v>
      </c>
      <c r="G53" s="31">
        <f>'141  12-32'!H46</f>
        <v>111.45000000000027</v>
      </c>
      <c r="H53" s="31">
        <f>'141  12-32'!I46</f>
        <v>6066.74</v>
      </c>
      <c r="I53" s="31">
        <f>'141  12-32'!J46</f>
        <v>5103.4100000000008</v>
      </c>
      <c r="J53" s="31">
        <f>'141  12-32'!K46</f>
        <v>-1133.5999999999999</v>
      </c>
      <c r="K53" s="31">
        <f>'141  12-32'!L46</f>
        <v>12096.689999999999</v>
      </c>
      <c r="L53" s="31">
        <f>'141  12-32'!M46</f>
        <v>5693.17</v>
      </c>
      <c r="M53" s="31">
        <f>'141  12-32'!N46</f>
        <v>5831.04</v>
      </c>
      <c r="N53" s="66"/>
      <c r="O53" s="73">
        <f>'141  12-32'!O46</f>
        <v>1706.0099999999993</v>
      </c>
    </row>
    <row r="54" spans="1:16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66"/>
      <c r="O54" s="71"/>
    </row>
    <row r="55" spans="1:16" x14ac:dyDescent="0.2">
      <c r="A55" s="21" t="s">
        <v>67</v>
      </c>
      <c r="B55" s="8">
        <f t="shared" ref="B55:F55" si="0">B7+B11+B15+B19+B23+B27+B31+B39+B35+B43+B47+B51</f>
        <v>110536.26000000002</v>
      </c>
      <c r="C55" s="8">
        <f t="shared" si="0"/>
        <v>39698.400000000001</v>
      </c>
      <c r="D55" s="8">
        <f t="shared" si="0"/>
        <v>62020.81</v>
      </c>
      <c r="E55" s="8">
        <f t="shared" si="0"/>
        <v>73118.679999999993</v>
      </c>
      <c r="F55" s="8">
        <f t="shared" si="0"/>
        <v>80692.84</v>
      </c>
      <c r="G55" s="8">
        <f t="shared" ref="G55:M55" si="1">G7+G11+G15+G19+G23+G27+G31+G39+G35+G43+G47+G51</f>
        <v>35456.120000000003</v>
      </c>
      <c r="H55" s="8">
        <f t="shared" si="1"/>
        <v>78889.48000000001</v>
      </c>
      <c r="I55" s="8">
        <f t="shared" si="1"/>
        <v>67382.099999999991</v>
      </c>
      <c r="J55" s="8">
        <f t="shared" si="1"/>
        <v>23918.45</v>
      </c>
      <c r="K55" s="8">
        <f t="shared" si="1"/>
        <v>75524.39</v>
      </c>
      <c r="L55" s="8">
        <f t="shared" si="1"/>
        <v>56373.06</v>
      </c>
      <c r="M55" s="8">
        <f t="shared" si="1"/>
        <v>90287.25</v>
      </c>
      <c r="N55" s="66"/>
      <c r="O55" s="71">
        <f t="shared" ref="O55" si="2">O7+O11+O15+O19+O23+O27+O31+O39+O35+O43+O47+O51</f>
        <v>50041.450000000004</v>
      </c>
    </row>
    <row r="56" spans="1:16" ht="12.75" thickBot="1" x14ac:dyDescent="0.25">
      <c r="A56" s="33" t="s">
        <v>68</v>
      </c>
      <c r="B56" s="34">
        <f t="shared" ref="B56:F56" si="3">B8+B12+B16+B20+B24+B28+B32+B36+B40+B44+B48+B52</f>
        <v>51579.549999999996</v>
      </c>
      <c r="C56" s="34">
        <f t="shared" si="3"/>
        <v>31217.56</v>
      </c>
      <c r="D56" s="34">
        <f t="shared" si="3"/>
        <v>18603.509999999998</v>
      </c>
      <c r="E56" s="34">
        <f t="shared" si="3"/>
        <v>57277.180000000008</v>
      </c>
      <c r="F56" s="34">
        <f t="shared" si="3"/>
        <v>24168.559999999998</v>
      </c>
      <c r="G56" s="34">
        <f t="shared" ref="G56:M57" si="4">G8+G12+G16+G20+G24+G28+G32+G36+G40+G44+G48+G52</f>
        <v>13619.16</v>
      </c>
      <c r="H56" s="34">
        <f t="shared" si="4"/>
        <v>74541.240000000005</v>
      </c>
      <c r="I56" s="34">
        <f t="shared" si="4"/>
        <v>22559.559999999994</v>
      </c>
      <c r="J56" s="34">
        <f t="shared" si="4"/>
        <v>16973.5</v>
      </c>
      <c r="K56" s="34">
        <f t="shared" si="4"/>
        <v>19534.449999999997</v>
      </c>
      <c r="L56" s="34">
        <f t="shared" si="4"/>
        <v>31538.329999999994</v>
      </c>
      <c r="M56" s="34">
        <f t="shared" si="4"/>
        <v>21663.18</v>
      </c>
      <c r="N56" s="66"/>
      <c r="O56" s="76">
        <f t="shared" ref="O56" si="5">O8+O12+O16+O20+O24+O28+O32+O36+O40+O44+O48+O52</f>
        <v>22146.44</v>
      </c>
    </row>
    <row r="57" spans="1:16" ht="12.75" thickBot="1" x14ac:dyDescent="0.25">
      <c r="A57" s="35" t="s">
        <v>69</v>
      </c>
      <c r="B57" s="36">
        <f t="shared" ref="B57:F57" si="6">B9+B13+B17+B21+B25+B29+B33+B37+B41+B45+B49+B53</f>
        <v>58956.71</v>
      </c>
      <c r="C57" s="36">
        <f t="shared" si="6"/>
        <v>8480.840000000002</v>
      </c>
      <c r="D57" s="36">
        <f t="shared" si="6"/>
        <v>43417.299999999996</v>
      </c>
      <c r="E57" s="36">
        <f t="shared" si="6"/>
        <v>15841.499999999996</v>
      </c>
      <c r="F57" s="36">
        <f t="shared" si="6"/>
        <v>56524.279999999992</v>
      </c>
      <c r="G57" s="36">
        <f t="shared" si="4"/>
        <v>21836.960000000003</v>
      </c>
      <c r="H57" s="36">
        <f t="shared" si="4"/>
        <v>4348.24</v>
      </c>
      <c r="I57" s="36">
        <f t="shared" si="4"/>
        <v>44822.54</v>
      </c>
      <c r="J57" s="36">
        <f t="shared" si="4"/>
        <v>6944.9499999999971</v>
      </c>
      <c r="K57" s="36">
        <f t="shared" si="4"/>
        <v>55989.939999999988</v>
      </c>
      <c r="L57" s="36">
        <f t="shared" si="4"/>
        <v>24834.730000000003</v>
      </c>
      <c r="M57" s="36">
        <f t="shared" si="4"/>
        <v>68624.069999999992</v>
      </c>
      <c r="N57" s="66"/>
      <c r="O57" s="77">
        <f t="shared" ref="O57" si="7">O9+O13+O17+O21+O25+O29+O33+O37+O41+O45+O49+O53</f>
        <v>27895.01</v>
      </c>
      <c r="P57" s="78" t="s">
        <v>78</v>
      </c>
    </row>
    <row r="59" spans="1:16" x14ac:dyDescent="0.2">
      <c r="J59" s="37"/>
      <c r="L59" s="21">
        <v>2019</v>
      </c>
      <c r="M59" s="37">
        <f>SUM(B55:M55)</f>
        <v>793897.83999999985</v>
      </c>
      <c r="N59" s="64"/>
    </row>
    <row r="60" spans="1:16" ht="12.75" thickBot="1" x14ac:dyDescent="0.25">
      <c r="A60" s="61"/>
      <c r="M60" s="38">
        <f>SUM(B56:M56)</f>
        <v>383275.78</v>
      </c>
      <c r="N60" s="64"/>
    </row>
    <row r="61" spans="1:16" ht="12.75" thickBot="1" x14ac:dyDescent="0.25">
      <c r="L61" s="4" t="s">
        <v>70</v>
      </c>
      <c r="M61" s="39">
        <f>M59-M60</f>
        <v>410622.05999999982</v>
      </c>
      <c r="N61" s="64"/>
    </row>
    <row r="62" spans="1:16" ht="12.75" thickTop="1" x14ac:dyDescent="0.2"/>
  </sheetData>
  <pageMargins left="0.7" right="0.7" top="0.75" bottom="0.75" header="0.3" footer="0.3"/>
  <pageSetup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EF2A2-4E50-4259-A4BA-33EF40292C27}">
  <dimension ref="A2:O43"/>
  <sheetViews>
    <sheetView workbookViewId="0">
      <selection activeCell="N32" sqref="N32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5" x14ac:dyDescent="0.2">
      <c r="A2" s="1"/>
      <c r="B2" s="2" t="s">
        <v>58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0</v>
      </c>
      <c r="G3" s="5">
        <v>0.1</v>
      </c>
      <c r="H3" s="60">
        <v>0</v>
      </c>
      <c r="I3" s="60">
        <v>0</v>
      </c>
      <c r="J3" s="60">
        <v>0</v>
      </c>
      <c r="K3" s="60">
        <v>0</v>
      </c>
      <c r="L3" s="60">
        <v>0</v>
      </c>
      <c r="M3" s="60">
        <v>0</v>
      </c>
      <c r="N3" s="60">
        <v>0</v>
      </c>
      <c r="O3" s="60">
        <v>0</v>
      </c>
    </row>
    <row r="4" spans="1:15" x14ac:dyDescent="0.2">
      <c r="A4" s="4"/>
      <c r="B4" s="7" t="s">
        <v>2</v>
      </c>
      <c r="C4" s="59"/>
      <c r="D4" s="59"/>
      <c r="E4" s="59"/>
      <c r="F4" s="59"/>
      <c r="G4" s="59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12"/>
      <c r="D5" s="12"/>
      <c r="E5" s="12"/>
      <c r="F5" s="12"/>
      <c r="G5" s="12"/>
      <c r="H5" s="6"/>
      <c r="I5" s="6"/>
      <c r="J5" s="6"/>
      <c r="K5" s="6"/>
      <c r="L5" s="6"/>
      <c r="M5" s="6"/>
      <c r="N5" s="6">
        <v>0.1</v>
      </c>
      <c r="O5" s="6"/>
    </row>
    <row r="6" spans="1:15" x14ac:dyDescent="0.2">
      <c r="A6" s="4"/>
      <c r="B6" s="5" t="s">
        <v>4</v>
      </c>
      <c r="C6" s="12"/>
      <c r="D6" s="12"/>
      <c r="E6" s="12"/>
      <c r="F6" s="12"/>
      <c r="G6" s="12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  <c r="O6" s="9">
        <f>[1]Pricing!I5</f>
        <v>257.01821999999999</v>
      </c>
    </row>
    <row r="7" spans="1:15" x14ac:dyDescent="0.2">
      <c r="A7" s="4"/>
      <c r="B7" s="5"/>
      <c r="C7" s="12"/>
      <c r="D7" s="12"/>
      <c r="E7" s="12"/>
      <c r="F7" s="12"/>
      <c r="G7" s="12"/>
      <c r="H7" s="6"/>
      <c r="I7" s="6"/>
      <c r="J7" s="6"/>
      <c r="K7" s="6"/>
      <c r="L7" s="6"/>
      <c r="M7" s="6"/>
      <c r="N7" s="6"/>
      <c r="O7" s="6"/>
    </row>
    <row r="8" spans="1:15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0</v>
      </c>
      <c r="G8" s="11">
        <f t="shared" si="0"/>
        <v>0</v>
      </c>
      <c r="H8" s="11">
        <f>ROUND(H5*H6,2)</f>
        <v>0</v>
      </c>
      <c r="I8" s="11">
        <f>ROUND(I5*I6,2)</f>
        <v>0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27.67</v>
      </c>
      <c r="O8" s="11">
        <f t="shared" ref="O8" si="2">ROUND(O5*O6,2)</f>
        <v>0</v>
      </c>
    </row>
    <row r="9" spans="1:15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  <c r="O9" s="6"/>
    </row>
    <row r="10" spans="1:15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  <c r="O10" s="6"/>
    </row>
    <row r="11" spans="1:15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  <c r="O11" s="6"/>
    </row>
    <row r="12" spans="1:15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5573</v>
      </c>
      <c r="B14" s="12" t="s">
        <v>11</v>
      </c>
      <c r="C14" s="12"/>
      <c r="D14" s="12"/>
      <c r="E14" s="12"/>
      <c r="F14" s="12"/>
      <c r="G14" s="12">
        <v>1.88</v>
      </c>
      <c r="H14" s="6"/>
      <c r="I14" s="6"/>
      <c r="J14" s="6"/>
      <c r="K14" s="6"/>
      <c r="L14" s="6"/>
      <c r="M14" s="6"/>
      <c r="N14" s="6"/>
      <c r="O14" s="6"/>
    </row>
    <row r="15" spans="1:15" x14ac:dyDescent="0.2">
      <c r="A15" s="4"/>
      <c r="B15" s="10" t="s">
        <v>12</v>
      </c>
      <c r="C15" s="13">
        <f>SUM(C11:C14)</f>
        <v>0</v>
      </c>
      <c r="D15" s="13">
        <f t="shared" ref="D15:G15" si="3">SUM(D11:D14)</f>
        <v>0</v>
      </c>
      <c r="E15" s="13">
        <f t="shared" si="3"/>
        <v>0</v>
      </c>
      <c r="F15" s="13">
        <f t="shared" si="3"/>
        <v>0</v>
      </c>
      <c r="G15" s="13">
        <f t="shared" si="3"/>
        <v>1.88</v>
      </c>
      <c r="H15" s="13">
        <f>SUM(H11:H14)</f>
        <v>0</v>
      </c>
      <c r="I15" s="13">
        <f>SUM(I11:I14)</f>
        <v>0</v>
      </c>
      <c r="J15" s="13">
        <f t="shared" ref="J15:N15" si="4">SUM(J11:J14)</f>
        <v>0</v>
      </c>
      <c r="K15" s="13">
        <f t="shared" si="4"/>
        <v>0</v>
      </c>
      <c r="L15" s="13">
        <f t="shared" si="4"/>
        <v>0</v>
      </c>
      <c r="M15" s="13">
        <f t="shared" si="4"/>
        <v>0</v>
      </c>
      <c r="N15" s="13">
        <f t="shared" si="4"/>
        <v>0</v>
      </c>
      <c r="O15" s="13">
        <f t="shared" ref="O15" si="5">SUM(O11:O14)</f>
        <v>0</v>
      </c>
    </row>
    <row r="16" spans="1:15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  <c r="O17" s="6"/>
    </row>
    <row r="18" spans="1:15" x14ac:dyDescent="0.2">
      <c r="A18" s="4">
        <v>5085</v>
      </c>
      <c r="B18" s="12" t="s">
        <v>25</v>
      </c>
      <c r="C18" s="12"/>
      <c r="D18" s="12"/>
      <c r="E18" s="12"/>
      <c r="F18" s="12"/>
      <c r="G18" s="12"/>
      <c r="H18" s="6"/>
      <c r="I18" s="6"/>
      <c r="J18" s="6"/>
      <c r="K18" s="6"/>
      <c r="L18" s="6"/>
      <c r="M18" s="6"/>
      <c r="N18" s="6"/>
      <c r="O18" s="6"/>
    </row>
    <row r="19" spans="1:15" x14ac:dyDescent="0.2">
      <c r="A19" s="4">
        <v>5100</v>
      </c>
      <c r="B19" s="12" t="s">
        <v>26</v>
      </c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  <c r="O19" s="6"/>
    </row>
    <row r="20" spans="1:15" x14ac:dyDescent="0.2">
      <c r="A20" s="4">
        <v>5220</v>
      </c>
      <c r="B20" s="12" t="s">
        <v>27</v>
      </c>
      <c r="C20" s="12"/>
      <c r="D20" s="12"/>
      <c r="E20" s="12"/>
      <c r="F20" s="12"/>
      <c r="G20" s="12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4">
        <v>5225</v>
      </c>
      <c r="B21" s="12" t="s">
        <v>28</v>
      </c>
      <c r="C21" s="12"/>
      <c r="D21" s="12"/>
      <c r="E21" s="12"/>
      <c r="F21" s="12"/>
      <c r="G21" s="12"/>
      <c r="H21" s="6"/>
      <c r="I21" s="6"/>
      <c r="J21" s="6"/>
      <c r="K21" s="6"/>
      <c r="L21" s="6"/>
      <c r="M21" s="6"/>
      <c r="N21" s="6">
        <v>0.91</v>
      </c>
      <c r="O21" s="6"/>
    </row>
    <row r="22" spans="1:15" x14ac:dyDescent="0.2">
      <c r="A22" s="4">
        <v>5240</v>
      </c>
      <c r="B22" s="12" t="s">
        <v>29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  <c r="O22" s="6"/>
    </row>
    <row r="23" spans="1:15" x14ac:dyDescent="0.2">
      <c r="A23" s="4">
        <v>5465</v>
      </c>
      <c r="B23" s="12" t="s">
        <v>14</v>
      </c>
      <c r="D23" s="23"/>
      <c r="E23" s="23"/>
      <c r="F23" s="23"/>
      <c r="H23" s="6"/>
      <c r="I23" s="6"/>
      <c r="J23" s="6"/>
      <c r="K23" s="6">
        <v>1041.6300000000001</v>
      </c>
      <c r="L23" s="6"/>
      <c r="M23" s="6"/>
      <c r="N23" s="6"/>
      <c r="O23" s="6"/>
    </row>
    <row r="24" spans="1:15" hidden="1" x14ac:dyDescent="0.2">
      <c r="A24" s="4">
        <v>5469</v>
      </c>
      <c r="B24" s="12" t="s">
        <v>30</v>
      </c>
      <c r="D24" s="23"/>
      <c r="E24" s="23"/>
      <c r="F24" s="23"/>
      <c r="H24" s="6"/>
      <c r="I24" s="6"/>
      <c r="J24" s="6"/>
      <c r="K24" s="6"/>
      <c r="L24" s="6"/>
      <c r="M24" s="6"/>
      <c r="N24" s="6"/>
      <c r="O24" s="6"/>
    </row>
    <row r="25" spans="1:15" hidden="1" x14ac:dyDescent="0.2">
      <c r="A25" s="4">
        <v>5470</v>
      </c>
      <c r="B25" s="12" t="s">
        <v>31</v>
      </c>
      <c r="D25" s="23"/>
      <c r="E25" s="23"/>
      <c r="F25" s="23"/>
      <c r="H25" s="6"/>
      <c r="I25" s="6"/>
      <c r="J25" s="6"/>
      <c r="K25" s="6"/>
      <c r="L25" s="6"/>
      <c r="M25" s="6"/>
      <c r="N25" s="6"/>
      <c r="O25" s="6"/>
    </row>
    <row r="26" spans="1:15" x14ac:dyDescent="0.2">
      <c r="A26" s="4">
        <v>5472</v>
      </c>
      <c r="B26" s="12" t="s">
        <v>15</v>
      </c>
      <c r="D26" s="23"/>
      <c r="E26" s="23"/>
      <c r="F26" s="23">
        <v>56.66</v>
      </c>
      <c r="H26" s="6"/>
      <c r="I26" s="6"/>
      <c r="J26" s="6"/>
      <c r="K26" s="6"/>
      <c r="L26" s="6"/>
      <c r="M26" s="6"/>
      <c r="N26" s="6"/>
      <c r="O26" s="6"/>
    </row>
    <row r="27" spans="1:15" x14ac:dyDescent="0.2">
      <c r="A27" s="4">
        <v>5473</v>
      </c>
      <c r="B27" s="12" t="s">
        <v>32</v>
      </c>
      <c r="D27" s="23"/>
      <c r="E27" s="23"/>
      <c r="F27" s="23"/>
      <c r="H27" s="6"/>
      <c r="I27" s="6"/>
      <c r="J27" s="6"/>
      <c r="K27" s="6"/>
      <c r="L27" s="6"/>
      <c r="M27" s="6">
        <v>2275</v>
      </c>
      <c r="N27" s="6"/>
      <c r="O27" s="6"/>
    </row>
    <row r="28" spans="1:15" x14ac:dyDescent="0.2">
      <c r="A28" s="4">
        <v>5501</v>
      </c>
      <c r="B28" s="12" t="s">
        <v>16</v>
      </c>
      <c r="D28" s="23"/>
      <c r="E28" s="23"/>
      <c r="F28" s="23"/>
      <c r="H28" s="6"/>
      <c r="I28" s="6">
        <v>37</v>
      </c>
      <c r="J28" s="6"/>
      <c r="K28" s="6"/>
      <c r="L28" s="6"/>
      <c r="M28" s="6"/>
      <c r="N28" s="6"/>
      <c r="O28" s="6"/>
    </row>
    <row r="29" spans="1:15" x14ac:dyDescent="0.2">
      <c r="A29" s="4">
        <v>5620</v>
      </c>
      <c r="B29" s="12" t="s">
        <v>37</v>
      </c>
      <c r="D29" s="23"/>
      <c r="E29" s="23"/>
      <c r="F29" s="23"/>
      <c r="H29" s="6"/>
      <c r="I29" s="6"/>
      <c r="J29" s="6"/>
      <c r="K29" s="6"/>
      <c r="L29" s="6"/>
      <c r="M29" s="6"/>
      <c r="N29" s="6"/>
      <c r="O29" s="6"/>
    </row>
    <row r="30" spans="1:15" x14ac:dyDescent="0.2">
      <c r="A30" s="4">
        <v>5685</v>
      </c>
      <c r="B30" s="12" t="s">
        <v>38</v>
      </c>
      <c r="D30" s="23"/>
      <c r="E30" s="23"/>
      <c r="F30" s="23"/>
      <c r="H30" s="6"/>
      <c r="I30" s="6"/>
      <c r="J30" s="6"/>
      <c r="K30" s="6"/>
      <c r="L30" s="6"/>
      <c r="M30" s="6"/>
      <c r="N30" s="6"/>
      <c r="O30" s="6"/>
    </row>
    <row r="31" spans="1:15" x14ac:dyDescent="0.2">
      <c r="A31" s="4">
        <v>5690</v>
      </c>
      <c r="B31" s="12" t="s">
        <v>39</v>
      </c>
      <c r="D31" s="23"/>
      <c r="E31" s="23"/>
      <c r="F31" s="23"/>
      <c r="H31" s="6"/>
      <c r="I31" s="6"/>
      <c r="J31" s="6"/>
      <c r="K31" s="6"/>
      <c r="L31" s="6"/>
      <c r="M31" s="6"/>
      <c r="N31" s="6">
        <v>1.98</v>
      </c>
      <c r="O31" s="6"/>
    </row>
    <row r="32" spans="1:15" x14ac:dyDescent="0.2">
      <c r="A32" s="4">
        <v>5691</v>
      </c>
      <c r="B32" s="12" t="s">
        <v>40</v>
      </c>
      <c r="D32" s="23"/>
      <c r="E32" s="23"/>
      <c r="F32" s="23"/>
      <c r="H32" s="6"/>
      <c r="I32" s="6"/>
      <c r="J32" s="6"/>
      <c r="K32" s="6"/>
      <c r="L32" s="6"/>
      <c r="M32" s="6"/>
      <c r="N32" s="6"/>
      <c r="O32" s="6"/>
    </row>
    <row r="33" spans="1:15" x14ac:dyDescent="0.2">
      <c r="A33" s="4">
        <v>5700</v>
      </c>
      <c r="B33" s="12" t="s">
        <v>41</v>
      </c>
      <c r="D33" s="23"/>
      <c r="E33" s="23"/>
      <c r="F33" s="23"/>
      <c r="H33" s="6"/>
      <c r="I33" s="6"/>
      <c r="J33" s="6"/>
      <c r="K33" s="6"/>
      <c r="L33" s="6"/>
      <c r="M33" s="6"/>
      <c r="N33" s="6"/>
      <c r="O33" s="6"/>
    </row>
    <row r="34" spans="1:15" x14ac:dyDescent="0.2">
      <c r="A34" s="4">
        <v>5705</v>
      </c>
      <c r="B34" s="12" t="s">
        <v>42</v>
      </c>
      <c r="D34" s="23"/>
      <c r="E34" s="23"/>
      <c r="F34" s="23"/>
      <c r="H34" s="6"/>
      <c r="I34" s="6"/>
      <c r="J34" s="6"/>
      <c r="K34" s="6"/>
      <c r="L34" s="6"/>
      <c r="M34" s="6"/>
      <c r="N34" s="6"/>
      <c r="O34" s="6"/>
    </row>
    <row r="35" spans="1:15" x14ac:dyDescent="0.2">
      <c r="A35" s="4">
        <v>5715</v>
      </c>
      <c r="B35" s="12" t="s">
        <v>43</v>
      </c>
      <c r="D35" s="23"/>
      <c r="E35" s="23"/>
      <c r="F35" s="23"/>
      <c r="H35" s="6"/>
      <c r="I35" s="6"/>
      <c r="J35" s="6"/>
      <c r="K35" s="6"/>
      <c r="L35" s="6"/>
      <c r="M35" s="6"/>
      <c r="N35" s="6"/>
      <c r="O35" s="6"/>
    </row>
    <row r="36" spans="1:15" x14ac:dyDescent="0.2">
      <c r="A36" s="4">
        <v>5750</v>
      </c>
      <c r="B36" s="12" t="s">
        <v>44</v>
      </c>
      <c r="D36" s="23"/>
      <c r="E36" s="23"/>
      <c r="F36" s="23"/>
      <c r="H36" s="6"/>
      <c r="I36" s="6"/>
      <c r="J36" s="6"/>
      <c r="K36" s="6"/>
      <c r="L36" s="6"/>
      <c r="M36" s="6"/>
      <c r="N36" s="6"/>
      <c r="O36" s="6"/>
    </row>
    <row r="37" spans="1:15" x14ac:dyDescent="0.2">
      <c r="A37" s="4">
        <v>5760</v>
      </c>
      <c r="B37" s="12" t="s">
        <v>45</v>
      </c>
      <c r="D37" s="40"/>
      <c r="E37" s="40"/>
      <c r="F37" s="40"/>
      <c r="H37" s="14"/>
      <c r="I37" s="14"/>
      <c r="J37" s="14"/>
      <c r="K37" s="14"/>
      <c r="L37" s="14"/>
      <c r="M37" s="14"/>
      <c r="N37" s="14"/>
      <c r="O37" s="14"/>
    </row>
    <row r="38" spans="1:15" x14ac:dyDescent="0.2">
      <c r="A38" s="4"/>
      <c r="B38" s="10" t="s">
        <v>19</v>
      </c>
      <c r="C38" s="13">
        <f>SUM(C18:C37)</f>
        <v>0</v>
      </c>
      <c r="D38" s="13">
        <f t="shared" ref="D38:H38" si="6">SUM(D18:D37)</f>
        <v>0</v>
      </c>
      <c r="E38" s="13">
        <f t="shared" si="6"/>
        <v>0</v>
      </c>
      <c r="F38" s="13">
        <f t="shared" si="6"/>
        <v>56.66</v>
      </c>
      <c r="G38" s="13">
        <f t="shared" si="6"/>
        <v>0</v>
      </c>
      <c r="H38" s="13">
        <f t="shared" si="6"/>
        <v>0</v>
      </c>
      <c r="I38" s="13">
        <f t="shared" ref="I38:N38" si="7">SUM(I18:I37)</f>
        <v>37</v>
      </c>
      <c r="J38" s="13">
        <f t="shared" si="7"/>
        <v>0</v>
      </c>
      <c r="K38" s="13">
        <f t="shared" si="7"/>
        <v>1041.6300000000001</v>
      </c>
      <c r="L38" s="13">
        <f t="shared" si="7"/>
        <v>0</v>
      </c>
      <c r="M38" s="13">
        <f t="shared" si="7"/>
        <v>2275</v>
      </c>
      <c r="N38" s="13">
        <f t="shared" si="7"/>
        <v>2.89</v>
      </c>
      <c r="O38" s="13">
        <f t="shared" ref="O38" si="8">SUM(O18:O37)</f>
        <v>0</v>
      </c>
    </row>
    <row r="39" spans="1:15" x14ac:dyDescent="0.2">
      <c r="A39" s="4"/>
      <c r="B39" s="12"/>
      <c r="C39" s="12"/>
      <c r="D39" s="12"/>
      <c r="E39" s="12"/>
      <c r="F39" s="12"/>
      <c r="G39" s="12"/>
      <c r="H39" s="15"/>
      <c r="I39" s="15"/>
      <c r="J39" s="15"/>
      <c r="K39" s="15"/>
      <c r="L39" s="15"/>
      <c r="M39" s="15"/>
      <c r="N39" s="15"/>
      <c r="O39" s="15"/>
    </row>
    <row r="40" spans="1:15" x14ac:dyDescent="0.2">
      <c r="A40" s="4"/>
      <c r="B40" s="16" t="s">
        <v>20</v>
      </c>
      <c r="C40" s="17">
        <f>C8</f>
        <v>0</v>
      </c>
      <c r="D40" s="17">
        <f>D8</f>
        <v>0</v>
      </c>
      <c r="E40" s="17">
        <f>E8</f>
        <v>0</v>
      </c>
      <c r="F40" s="17">
        <f>F8</f>
        <v>0</v>
      </c>
      <c r="G40" s="17">
        <f>G8</f>
        <v>0</v>
      </c>
      <c r="H40" s="17">
        <f t="shared" ref="H40:N40" si="9">H8</f>
        <v>0</v>
      </c>
      <c r="I40" s="17">
        <f t="shared" si="9"/>
        <v>0</v>
      </c>
      <c r="J40" s="17">
        <f t="shared" si="9"/>
        <v>0</v>
      </c>
      <c r="K40" s="17">
        <f t="shared" si="9"/>
        <v>0</v>
      </c>
      <c r="L40" s="17">
        <f t="shared" si="9"/>
        <v>0</v>
      </c>
      <c r="M40" s="17">
        <f t="shared" si="9"/>
        <v>0</v>
      </c>
      <c r="N40" s="17">
        <f t="shared" si="9"/>
        <v>27.67</v>
      </c>
      <c r="O40" s="17">
        <f t="shared" ref="O40" si="10">O8</f>
        <v>0</v>
      </c>
    </row>
    <row r="41" spans="1:15" x14ac:dyDescent="0.2">
      <c r="A41" s="4"/>
      <c r="B41" s="16" t="s">
        <v>21</v>
      </c>
      <c r="C41" s="17">
        <f>C15+C38</f>
        <v>0</v>
      </c>
      <c r="D41" s="17">
        <f>D15+D38</f>
        <v>0</v>
      </c>
      <c r="E41" s="17">
        <f>E15+E38</f>
        <v>0</v>
      </c>
      <c r="F41" s="17">
        <f>F15+F38</f>
        <v>56.66</v>
      </c>
      <c r="G41" s="17">
        <f>G15+G38</f>
        <v>1.88</v>
      </c>
      <c r="H41" s="17">
        <f t="shared" ref="H41:N41" si="11">H15+H38</f>
        <v>0</v>
      </c>
      <c r="I41" s="17">
        <f t="shared" si="11"/>
        <v>37</v>
      </c>
      <c r="J41" s="17">
        <f t="shared" si="11"/>
        <v>0</v>
      </c>
      <c r="K41" s="17">
        <f t="shared" si="11"/>
        <v>1041.6300000000001</v>
      </c>
      <c r="L41" s="17">
        <f t="shared" si="11"/>
        <v>0</v>
      </c>
      <c r="M41" s="17">
        <f t="shared" si="11"/>
        <v>2275</v>
      </c>
      <c r="N41" s="17">
        <f t="shared" si="11"/>
        <v>2.89</v>
      </c>
      <c r="O41" s="17">
        <f t="shared" ref="O41" si="12">O15+O38</f>
        <v>0</v>
      </c>
    </row>
    <row r="42" spans="1:15" ht="12.75" thickBot="1" x14ac:dyDescent="0.25">
      <c r="A42" s="4"/>
      <c r="B42" s="16" t="s">
        <v>22</v>
      </c>
      <c r="C42" s="18">
        <f>C40-C41</f>
        <v>0</v>
      </c>
      <c r="D42" s="18">
        <f t="shared" ref="D42:G42" si="13">D40-D41</f>
        <v>0</v>
      </c>
      <c r="E42" s="18">
        <f t="shared" si="13"/>
        <v>0</v>
      </c>
      <c r="F42" s="18">
        <f t="shared" si="13"/>
        <v>-56.66</v>
      </c>
      <c r="G42" s="18">
        <f t="shared" si="13"/>
        <v>-1.88</v>
      </c>
      <c r="H42" s="18">
        <f>H40-H41</f>
        <v>0</v>
      </c>
      <c r="I42" s="18">
        <f t="shared" ref="I42:N42" si="14">I40-I41</f>
        <v>-37</v>
      </c>
      <c r="J42" s="18">
        <f t="shared" si="14"/>
        <v>0</v>
      </c>
      <c r="K42" s="18">
        <f t="shared" si="14"/>
        <v>-1041.6300000000001</v>
      </c>
      <c r="L42" s="18">
        <f t="shared" si="14"/>
        <v>0</v>
      </c>
      <c r="M42" s="18">
        <f t="shared" si="14"/>
        <v>-2275</v>
      </c>
      <c r="N42" s="18">
        <f t="shared" si="14"/>
        <v>24.78</v>
      </c>
      <c r="O42" s="18">
        <f t="shared" ref="O42" si="15">O40-O41</f>
        <v>0</v>
      </c>
    </row>
    <row r="43" spans="1:15" ht="12.75" thickTop="1" x14ac:dyDescent="0.2"/>
  </sheetData>
  <pageMargins left="0.7" right="0.7" top="0.75" bottom="0.75" header="0.3" footer="0.3"/>
  <pageSetup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BA003-F95A-4F4C-9849-7259F2C8C018}">
  <dimension ref="A2:O50"/>
  <sheetViews>
    <sheetView workbookViewId="0">
      <selection activeCell="N41" sqref="N41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5" x14ac:dyDescent="0.2">
      <c r="A2" s="1"/>
      <c r="B2" s="2" t="s">
        <v>52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1.1000000000000001</v>
      </c>
      <c r="D3" s="12">
        <v>0</v>
      </c>
      <c r="E3" s="12">
        <v>0</v>
      </c>
      <c r="F3" s="12">
        <v>0</v>
      </c>
      <c r="G3" s="12">
        <v>0</v>
      </c>
      <c r="H3" s="60">
        <v>0</v>
      </c>
      <c r="I3" s="60">
        <v>9.8000000000000007</v>
      </c>
      <c r="J3" s="60">
        <v>0</v>
      </c>
      <c r="K3" s="60">
        <v>0</v>
      </c>
      <c r="L3" s="60">
        <v>0</v>
      </c>
      <c r="M3" s="60">
        <v>0</v>
      </c>
      <c r="N3" s="60">
        <v>0</v>
      </c>
      <c r="O3" s="60">
        <v>0</v>
      </c>
    </row>
    <row r="4" spans="1:15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12">
        <v>49.2</v>
      </c>
      <c r="D5" s="5"/>
      <c r="E5" s="5"/>
      <c r="F5" s="5"/>
      <c r="G5" s="5"/>
      <c r="H5" s="6"/>
      <c r="I5" s="6">
        <v>20.7</v>
      </c>
      <c r="J5" s="6"/>
      <c r="K5" s="6"/>
      <c r="L5" s="6"/>
      <c r="M5" s="6"/>
      <c r="N5" s="6">
        <v>35.6</v>
      </c>
      <c r="O5" s="6"/>
    </row>
    <row r="6" spans="1:15" x14ac:dyDescent="0.2">
      <c r="A6" s="4"/>
      <c r="B6" s="5" t="s">
        <v>74</v>
      </c>
      <c r="C6" s="12">
        <v>324.26</v>
      </c>
      <c r="D6" s="5"/>
      <c r="E6" s="5"/>
      <c r="F6" s="5"/>
      <c r="G6" s="5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  <c r="O6" s="9">
        <f>[1]Pricing!I5</f>
        <v>257.01821999999999</v>
      </c>
    </row>
    <row r="7" spans="1:15" x14ac:dyDescent="0.2">
      <c r="A7" s="4"/>
      <c r="B7" s="5"/>
      <c r="C7" s="11">
        <f t="shared" ref="C7:N7" si="0">ROUND(C5*C6,2)</f>
        <v>15953.59</v>
      </c>
      <c r="D7" s="11">
        <f t="shared" si="0"/>
        <v>0</v>
      </c>
      <c r="E7" s="11">
        <f t="shared" si="0"/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6821.27</v>
      </c>
      <c r="J7" s="11">
        <f t="shared" si="0"/>
        <v>0</v>
      </c>
      <c r="K7" s="11">
        <f t="shared" si="0"/>
        <v>0</v>
      </c>
      <c r="L7" s="11">
        <f t="shared" si="0"/>
        <v>0</v>
      </c>
      <c r="M7" s="11">
        <f t="shared" si="0"/>
        <v>0</v>
      </c>
      <c r="N7" s="11">
        <f t="shared" si="0"/>
        <v>9850.52</v>
      </c>
      <c r="O7" s="11">
        <f t="shared" ref="O7" si="1">ROUND(O5*O6,2)</f>
        <v>0</v>
      </c>
    </row>
    <row r="8" spans="1:15" x14ac:dyDescent="0.2">
      <c r="A8" s="4"/>
      <c r="B8" s="5" t="s">
        <v>3</v>
      </c>
      <c r="C8" s="57">
        <v>7.3</v>
      </c>
      <c r="D8" s="23"/>
      <c r="E8" s="23"/>
      <c r="F8" s="23"/>
      <c r="H8" s="6"/>
      <c r="I8" s="6"/>
      <c r="J8" s="6"/>
      <c r="K8" s="6"/>
      <c r="L8" s="6"/>
      <c r="M8" s="6"/>
      <c r="N8" s="6"/>
      <c r="O8" s="6"/>
    </row>
    <row r="9" spans="1:15" x14ac:dyDescent="0.2">
      <c r="A9" s="4"/>
      <c r="B9" s="5" t="s">
        <v>50</v>
      </c>
      <c r="C9" s="58">
        <v>245.5</v>
      </c>
      <c r="D9" s="7"/>
      <c r="E9" s="7"/>
      <c r="F9" s="7"/>
      <c r="G9" s="46"/>
      <c r="H9" s="6"/>
      <c r="I9" s="6"/>
      <c r="J9" s="6"/>
      <c r="K9" s="6"/>
      <c r="L9" s="6"/>
      <c r="M9" s="6"/>
      <c r="N9" s="6"/>
      <c r="O9" s="6"/>
    </row>
    <row r="10" spans="1:15" x14ac:dyDescent="0.2">
      <c r="A10" s="4"/>
      <c r="B10" s="5"/>
      <c r="C10" s="11">
        <f t="shared" ref="C10:K10" si="2">ROUND(C8*C9,2)</f>
        <v>1792.15</v>
      </c>
      <c r="D10" s="11">
        <f t="shared" si="2"/>
        <v>0</v>
      </c>
      <c r="E10" s="11">
        <f t="shared" si="2"/>
        <v>0</v>
      </c>
      <c r="F10" s="11">
        <f t="shared" si="2"/>
        <v>0</v>
      </c>
      <c r="G10" s="11">
        <f t="shared" si="2"/>
        <v>0</v>
      </c>
      <c r="H10" s="11">
        <f t="shared" si="2"/>
        <v>0</v>
      </c>
      <c r="I10" s="11">
        <f t="shared" si="2"/>
        <v>0</v>
      </c>
      <c r="J10" s="11">
        <f t="shared" si="2"/>
        <v>0</v>
      </c>
      <c r="K10" s="11">
        <f t="shared" si="2"/>
        <v>0</v>
      </c>
      <c r="L10" s="11">
        <f>ROUND(L8*L9,2)</f>
        <v>0</v>
      </c>
      <c r="M10" s="11">
        <f t="shared" ref="M10:N10" si="3">ROUND(M8*M9,2)</f>
        <v>0</v>
      </c>
      <c r="N10" s="11">
        <f t="shared" si="3"/>
        <v>0</v>
      </c>
      <c r="O10" s="11">
        <f t="shared" ref="O10" si="4">ROUND(O8*O9,2)</f>
        <v>0</v>
      </c>
    </row>
    <row r="11" spans="1:15" x14ac:dyDescent="0.2">
      <c r="A11" s="4">
        <v>4010</v>
      </c>
      <c r="B11" s="10" t="s">
        <v>5</v>
      </c>
      <c r="C11" s="11">
        <f>C7+C10</f>
        <v>17745.740000000002</v>
      </c>
      <c r="D11" s="11">
        <f t="shared" ref="D11:M11" si="5">D7+D10</f>
        <v>0</v>
      </c>
      <c r="E11" s="11">
        <f t="shared" si="5"/>
        <v>0</v>
      </c>
      <c r="F11" s="11">
        <f t="shared" si="5"/>
        <v>0</v>
      </c>
      <c r="G11" s="11">
        <f t="shared" si="5"/>
        <v>0</v>
      </c>
      <c r="H11" s="11">
        <f t="shared" si="5"/>
        <v>0</v>
      </c>
      <c r="I11" s="11">
        <f t="shared" si="5"/>
        <v>6821.27</v>
      </c>
      <c r="J11" s="11">
        <f t="shared" si="5"/>
        <v>0</v>
      </c>
      <c r="K11" s="11">
        <f t="shared" si="5"/>
        <v>0</v>
      </c>
      <c r="L11" s="11">
        <f t="shared" si="5"/>
        <v>0</v>
      </c>
      <c r="M11" s="11">
        <f t="shared" si="5"/>
        <v>0</v>
      </c>
      <c r="N11" s="11">
        <f t="shared" ref="N11" si="6">ROUND(N5*N6,2)</f>
        <v>9850.52</v>
      </c>
      <c r="O11" s="11">
        <f t="shared" ref="O11" si="7">O7+O10</f>
        <v>0</v>
      </c>
    </row>
    <row r="12" spans="1:15" x14ac:dyDescent="0.2">
      <c r="A12" s="4"/>
      <c r="B12" s="7" t="s">
        <v>6</v>
      </c>
      <c r="C12" s="7"/>
      <c r="D12" s="7"/>
      <c r="E12" s="7"/>
      <c r="F12" s="7"/>
      <c r="G12" s="7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/>
      <c r="B13" s="5" t="s">
        <v>7</v>
      </c>
      <c r="C13" s="5"/>
      <c r="D13" s="5"/>
      <c r="E13" s="5"/>
      <c r="F13" s="5"/>
      <c r="G13" s="5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5570</v>
      </c>
      <c r="B14" s="12" t="s">
        <v>8</v>
      </c>
      <c r="C14" s="12"/>
      <c r="D14" s="12"/>
      <c r="E14" s="12"/>
      <c r="F14" s="12"/>
      <c r="G14" s="12"/>
      <c r="H14" s="6"/>
      <c r="I14" s="6"/>
      <c r="J14" s="6"/>
      <c r="K14" s="6"/>
      <c r="L14" s="6"/>
      <c r="M14" s="6"/>
      <c r="N14" s="6"/>
      <c r="O14" s="6"/>
    </row>
    <row r="15" spans="1:15" x14ac:dyDescent="0.2">
      <c r="A15" s="4">
        <v>5571</v>
      </c>
      <c r="B15" s="12" t="s">
        <v>9</v>
      </c>
      <c r="C15" s="12"/>
      <c r="D15" s="12"/>
      <c r="E15" s="12"/>
      <c r="F15" s="12"/>
      <c r="G15" s="12"/>
      <c r="H15" s="6"/>
      <c r="I15" s="6"/>
      <c r="J15" s="6"/>
      <c r="K15" s="6"/>
      <c r="L15" s="6"/>
      <c r="M15" s="6"/>
      <c r="N15" s="6"/>
      <c r="O15" s="6"/>
    </row>
    <row r="16" spans="1:15" x14ac:dyDescent="0.2">
      <c r="A16" s="4">
        <v>5572</v>
      </c>
      <c r="B16" s="12" t="s">
        <v>10</v>
      </c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>
        <v>5573</v>
      </c>
      <c r="B17" s="12" t="s">
        <v>11</v>
      </c>
      <c r="C17" s="12">
        <v>17.27</v>
      </c>
      <c r="D17" s="12"/>
      <c r="E17" s="12"/>
      <c r="F17" s="12"/>
      <c r="G17" s="12"/>
      <c r="H17" s="6"/>
      <c r="I17" s="6">
        <v>161.47</v>
      </c>
      <c r="J17" s="6"/>
      <c r="K17" s="6"/>
      <c r="L17" s="6"/>
      <c r="M17" s="6"/>
      <c r="N17" s="6"/>
      <c r="O17" s="6"/>
    </row>
    <row r="18" spans="1:15" x14ac:dyDescent="0.2">
      <c r="A18" s="4"/>
      <c r="B18" s="10" t="s">
        <v>12</v>
      </c>
      <c r="C18" s="13">
        <f>SUM(C14:C17)</f>
        <v>17.27</v>
      </c>
      <c r="D18" s="13">
        <f t="shared" ref="D18:G18" si="8">SUM(D14:D17)</f>
        <v>0</v>
      </c>
      <c r="E18" s="13">
        <f t="shared" si="8"/>
        <v>0</v>
      </c>
      <c r="F18" s="13">
        <f t="shared" si="8"/>
        <v>0</v>
      </c>
      <c r="G18" s="13">
        <f t="shared" si="8"/>
        <v>0</v>
      </c>
      <c r="H18" s="13">
        <f>SUM(H14:H17)</f>
        <v>0</v>
      </c>
      <c r="I18" s="13">
        <f>SUM(I14:I17)</f>
        <v>161.47</v>
      </c>
      <c r="J18" s="13">
        <f t="shared" ref="J18:N18" si="9">SUM(J14:J17)</f>
        <v>0</v>
      </c>
      <c r="K18" s="13">
        <f t="shared" si="9"/>
        <v>0</v>
      </c>
      <c r="L18" s="13">
        <f t="shared" si="9"/>
        <v>0</v>
      </c>
      <c r="M18" s="13">
        <f t="shared" si="9"/>
        <v>0</v>
      </c>
      <c r="N18" s="13">
        <f t="shared" si="9"/>
        <v>0</v>
      </c>
      <c r="O18" s="13">
        <f t="shared" ref="O18" si="10">SUM(O14:O17)</f>
        <v>0</v>
      </c>
    </row>
    <row r="19" spans="1:15" ht="6.75" customHeight="1" x14ac:dyDescent="0.2">
      <c r="A19" s="4"/>
      <c r="B19" s="12"/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  <c r="O19" s="6"/>
    </row>
    <row r="20" spans="1:15" x14ac:dyDescent="0.2">
      <c r="A20" s="4"/>
      <c r="B20" s="5" t="s">
        <v>13</v>
      </c>
      <c r="C20" s="5"/>
      <c r="D20" s="5"/>
      <c r="E20" s="5"/>
      <c r="F20" s="5"/>
      <c r="G20" s="5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4">
        <v>5085</v>
      </c>
      <c r="B21" s="12" t="s">
        <v>25</v>
      </c>
      <c r="C21" s="12"/>
      <c r="D21" s="12">
        <v>52.97</v>
      </c>
      <c r="E21" s="12"/>
      <c r="F21" s="12"/>
      <c r="G21" s="12"/>
      <c r="H21" s="6"/>
      <c r="I21" s="6"/>
      <c r="J21" s="6"/>
      <c r="K21" s="6">
        <v>50.74</v>
      </c>
      <c r="L21" s="6"/>
      <c r="M21" s="6"/>
      <c r="N21" s="6"/>
      <c r="O21" s="6"/>
    </row>
    <row r="22" spans="1:15" x14ac:dyDescent="0.2">
      <c r="A22" s="4">
        <v>5100</v>
      </c>
      <c r="B22" s="12" t="s">
        <v>26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  <c r="O22" s="6"/>
    </row>
    <row r="23" spans="1:15" x14ac:dyDescent="0.2">
      <c r="A23" s="4">
        <v>5220</v>
      </c>
      <c r="B23" s="12" t="s">
        <v>27</v>
      </c>
      <c r="C23" s="12"/>
      <c r="D23" s="12"/>
      <c r="E23" s="12"/>
      <c r="F23" s="12"/>
      <c r="G23" s="12"/>
      <c r="H23" s="6"/>
      <c r="I23" s="6">
        <v>890.33</v>
      </c>
      <c r="J23" s="6"/>
      <c r="K23" s="6"/>
      <c r="L23" s="6"/>
      <c r="M23" s="6"/>
      <c r="N23" s="6"/>
      <c r="O23" s="6"/>
    </row>
    <row r="24" spans="1:15" x14ac:dyDescent="0.2">
      <c r="A24" s="4">
        <v>5225</v>
      </c>
      <c r="B24" s="12" t="s">
        <v>28</v>
      </c>
      <c r="C24" s="12">
        <v>22.51</v>
      </c>
      <c r="D24" s="12"/>
      <c r="E24" s="12"/>
      <c r="F24" s="12"/>
      <c r="G24" s="12"/>
      <c r="H24" s="6"/>
      <c r="I24" s="6"/>
      <c r="J24" s="6"/>
      <c r="K24" s="6"/>
      <c r="L24" s="6"/>
      <c r="M24" s="6"/>
      <c r="N24" s="6">
        <v>323.17</v>
      </c>
      <c r="O24" s="6"/>
    </row>
    <row r="25" spans="1:15" x14ac:dyDescent="0.2">
      <c r="A25" s="4">
        <v>5240</v>
      </c>
      <c r="B25" s="12" t="s">
        <v>29</v>
      </c>
      <c r="C25" s="12">
        <v>105.17</v>
      </c>
      <c r="D25" s="12"/>
      <c r="E25" s="12"/>
      <c r="F25" s="12"/>
      <c r="G25" s="12"/>
      <c r="H25" s="6"/>
      <c r="I25" s="6"/>
      <c r="J25" s="6"/>
      <c r="K25" s="6"/>
      <c r="L25" s="6"/>
      <c r="M25" s="6"/>
      <c r="N25" s="6"/>
      <c r="O25" s="6"/>
    </row>
    <row r="26" spans="1:15" x14ac:dyDescent="0.2">
      <c r="A26" s="4">
        <v>5250</v>
      </c>
      <c r="B26" s="12" t="s">
        <v>73</v>
      </c>
      <c r="C26" s="53"/>
      <c r="D26" s="12"/>
      <c r="E26" s="12"/>
      <c r="F26" s="12">
        <v>-100</v>
      </c>
      <c r="G26" s="53"/>
      <c r="H26" s="6"/>
      <c r="I26" s="6"/>
      <c r="J26" s="6"/>
      <c r="K26" s="6"/>
      <c r="L26" s="6"/>
      <c r="M26" s="6"/>
      <c r="N26" s="6"/>
      <c r="O26" s="6"/>
    </row>
    <row r="27" spans="1:15" x14ac:dyDescent="0.2">
      <c r="A27" s="4">
        <v>5465</v>
      </c>
      <c r="B27" s="12" t="s">
        <v>14</v>
      </c>
      <c r="C27" s="4"/>
      <c r="D27" s="12"/>
      <c r="E27" s="12"/>
      <c r="F27" s="12"/>
      <c r="G27" s="4"/>
      <c r="H27" s="6"/>
      <c r="I27" s="6">
        <v>365.76</v>
      </c>
      <c r="J27" s="6"/>
      <c r="K27" s="6"/>
      <c r="L27" s="6"/>
      <c r="M27" s="6"/>
      <c r="N27" s="6"/>
      <c r="O27" s="6"/>
    </row>
    <row r="28" spans="1:15" hidden="1" x14ac:dyDescent="0.2">
      <c r="A28" s="4">
        <v>5469</v>
      </c>
      <c r="B28" s="12" t="s">
        <v>30</v>
      </c>
      <c r="C28" s="4"/>
      <c r="D28" s="12"/>
      <c r="E28" s="12"/>
      <c r="F28" s="12"/>
      <c r="G28" s="4"/>
      <c r="H28" s="6"/>
      <c r="I28" s="6"/>
      <c r="J28" s="6"/>
      <c r="K28" s="6"/>
      <c r="L28" s="6"/>
      <c r="M28" s="6"/>
      <c r="N28" s="6"/>
      <c r="O28" s="6"/>
    </row>
    <row r="29" spans="1:15" x14ac:dyDescent="0.2">
      <c r="A29" s="4">
        <v>5470</v>
      </c>
      <c r="B29" s="12" t="s">
        <v>31</v>
      </c>
      <c r="C29" s="4">
        <v>12583.51</v>
      </c>
      <c r="D29" s="12"/>
      <c r="E29" s="12"/>
      <c r="F29" s="12">
        <v>190.8</v>
      </c>
      <c r="G29" s="4"/>
      <c r="H29" s="6"/>
      <c r="I29" s="6"/>
      <c r="J29" s="6"/>
      <c r="K29" s="6"/>
      <c r="L29" s="6"/>
      <c r="M29" s="6">
        <v>180.2</v>
      </c>
      <c r="N29" s="6"/>
      <c r="O29" s="6"/>
    </row>
    <row r="30" spans="1:15" x14ac:dyDescent="0.2">
      <c r="A30" s="4">
        <v>5473</v>
      </c>
      <c r="B30" s="12" t="s">
        <v>15</v>
      </c>
      <c r="C30" s="4"/>
      <c r="D30" s="12"/>
      <c r="E30" s="12"/>
      <c r="F30" s="12"/>
      <c r="G30" s="4"/>
      <c r="H30" s="6"/>
      <c r="I30" s="6">
        <v>57.01</v>
      </c>
      <c r="J30" s="6"/>
      <c r="K30" s="6"/>
      <c r="L30" s="6"/>
      <c r="M30" s="6"/>
      <c r="N30" s="6"/>
      <c r="O30" s="6"/>
    </row>
    <row r="31" spans="1:15" x14ac:dyDescent="0.2">
      <c r="A31" s="4">
        <v>5473</v>
      </c>
      <c r="B31" s="12" t="s">
        <v>32</v>
      </c>
      <c r="C31" s="4"/>
      <c r="D31" s="12"/>
      <c r="E31" s="12"/>
      <c r="F31" s="12"/>
      <c r="G31" s="4"/>
      <c r="H31" s="6"/>
      <c r="I31" s="6"/>
      <c r="J31" s="6"/>
      <c r="K31" s="6"/>
      <c r="L31" s="6"/>
      <c r="M31" s="6"/>
      <c r="N31" s="6">
        <v>2450</v>
      </c>
      <c r="O31" s="6"/>
    </row>
    <row r="32" spans="1:15" x14ac:dyDescent="0.2">
      <c r="A32" s="4">
        <v>5501</v>
      </c>
      <c r="B32" s="12" t="s">
        <v>16</v>
      </c>
      <c r="C32" s="4"/>
      <c r="D32" s="12"/>
      <c r="E32" s="12"/>
      <c r="F32" s="12"/>
      <c r="G32" s="4"/>
      <c r="H32" s="6"/>
      <c r="I32" s="6">
        <v>148</v>
      </c>
      <c r="J32" s="6"/>
      <c r="K32" s="6"/>
      <c r="L32" s="6"/>
      <c r="M32" s="6"/>
      <c r="N32" s="6"/>
      <c r="O32" s="6"/>
    </row>
    <row r="33" spans="1:15" hidden="1" x14ac:dyDescent="0.2">
      <c r="A33" s="4">
        <v>5620</v>
      </c>
      <c r="B33" s="12" t="s">
        <v>37</v>
      </c>
      <c r="C33" s="4"/>
      <c r="D33" s="12"/>
      <c r="E33" s="12"/>
      <c r="F33" s="12"/>
      <c r="G33" s="4"/>
      <c r="H33" s="6"/>
      <c r="I33" s="6"/>
      <c r="J33" s="6"/>
      <c r="K33" s="6"/>
      <c r="L33" s="6"/>
      <c r="M33" s="6"/>
      <c r="N33" s="6"/>
      <c r="O33" s="6"/>
    </row>
    <row r="34" spans="1:15" hidden="1" x14ac:dyDescent="0.2">
      <c r="A34" s="4">
        <v>5685</v>
      </c>
      <c r="B34" s="12" t="s">
        <v>38</v>
      </c>
      <c r="C34" s="4"/>
      <c r="D34" s="12"/>
      <c r="E34" s="12"/>
      <c r="F34" s="12"/>
      <c r="G34" s="4"/>
      <c r="H34" s="6"/>
      <c r="I34" s="6"/>
      <c r="J34" s="6"/>
      <c r="K34" s="6"/>
      <c r="L34" s="6"/>
      <c r="M34" s="6"/>
      <c r="N34" s="6"/>
      <c r="O34" s="6"/>
    </row>
    <row r="35" spans="1:15" x14ac:dyDescent="0.2">
      <c r="A35" s="4">
        <v>5690</v>
      </c>
      <c r="B35" s="12" t="s">
        <v>39</v>
      </c>
      <c r="C35" s="4">
        <v>157.5</v>
      </c>
      <c r="D35" s="12"/>
      <c r="E35" s="12">
        <v>176.1</v>
      </c>
      <c r="F35" s="12"/>
      <c r="G35" s="4"/>
      <c r="H35" s="6"/>
      <c r="I35" s="6">
        <v>93.75</v>
      </c>
      <c r="J35" s="6"/>
      <c r="K35" s="6"/>
      <c r="L35" s="6"/>
      <c r="M35" s="6"/>
      <c r="N35" s="6">
        <v>850.6</v>
      </c>
      <c r="O35" s="6"/>
    </row>
    <row r="36" spans="1:15" x14ac:dyDescent="0.2">
      <c r="A36" s="4">
        <v>5691</v>
      </c>
      <c r="B36" s="12" t="s">
        <v>40</v>
      </c>
      <c r="C36" s="4">
        <v>325.5</v>
      </c>
      <c r="D36" s="12"/>
      <c r="E36" s="12">
        <v>65</v>
      </c>
      <c r="F36" s="12"/>
      <c r="G36" s="4"/>
      <c r="H36" s="6"/>
      <c r="I36" s="6"/>
      <c r="J36" s="6"/>
      <c r="K36" s="6"/>
      <c r="L36" s="6"/>
      <c r="M36" s="6"/>
      <c r="N36" s="6"/>
      <c r="O36" s="6"/>
    </row>
    <row r="37" spans="1:15" hidden="1" x14ac:dyDescent="0.2">
      <c r="A37" s="4">
        <v>5700</v>
      </c>
      <c r="B37" s="12" t="s">
        <v>41</v>
      </c>
      <c r="C37" s="4"/>
      <c r="D37" s="12"/>
      <c r="E37" s="12"/>
      <c r="F37" s="12"/>
      <c r="G37" s="4"/>
      <c r="H37" s="6"/>
      <c r="I37" s="6"/>
      <c r="J37" s="6"/>
      <c r="K37" s="6"/>
      <c r="L37" s="6"/>
      <c r="M37" s="6"/>
      <c r="N37" s="6"/>
      <c r="O37" s="6"/>
    </row>
    <row r="38" spans="1:15" hidden="1" x14ac:dyDescent="0.2">
      <c r="A38" s="4">
        <v>5705</v>
      </c>
      <c r="B38" s="12" t="s">
        <v>42</v>
      </c>
      <c r="C38" s="4"/>
      <c r="D38" s="12"/>
      <c r="E38" s="12"/>
      <c r="F38" s="12"/>
      <c r="G38" s="4"/>
      <c r="H38" s="6"/>
      <c r="I38" s="6"/>
      <c r="J38" s="6"/>
      <c r="K38" s="6"/>
      <c r="L38" s="6"/>
      <c r="M38" s="6"/>
      <c r="N38" s="6"/>
      <c r="O38" s="6"/>
    </row>
    <row r="39" spans="1:15" x14ac:dyDescent="0.2">
      <c r="A39" s="4">
        <v>5715</v>
      </c>
      <c r="B39" s="12" t="s">
        <v>43</v>
      </c>
      <c r="C39" s="4"/>
      <c r="D39" s="12"/>
      <c r="E39" s="12"/>
      <c r="F39" s="12"/>
      <c r="G39" s="4"/>
      <c r="H39" s="6"/>
      <c r="I39" s="6">
        <v>1200</v>
      </c>
      <c r="J39" s="6">
        <v>760</v>
      </c>
      <c r="K39" s="6"/>
      <c r="L39" s="6"/>
      <c r="M39" s="6"/>
      <c r="N39" s="6"/>
      <c r="O39" s="6"/>
    </row>
    <row r="40" spans="1:15" x14ac:dyDescent="0.2">
      <c r="A40" s="4">
        <v>5750</v>
      </c>
      <c r="B40" s="12" t="s">
        <v>44</v>
      </c>
      <c r="C40" s="4">
        <v>650</v>
      </c>
      <c r="D40" s="12">
        <v>75</v>
      </c>
      <c r="E40" s="12"/>
      <c r="F40" s="12"/>
      <c r="G40" s="4"/>
      <c r="H40" s="6"/>
      <c r="I40" s="6"/>
      <c r="J40" s="6">
        <v>232</v>
      </c>
      <c r="K40" s="6"/>
      <c r="L40" s="6"/>
      <c r="M40" s="6"/>
      <c r="N40" s="6"/>
      <c r="O40" s="6"/>
    </row>
    <row r="41" spans="1:15" x14ac:dyDescent="0.2">
      <c r="A41" s="4">
        <v>5755</v>
      </c>
      <c r="B41" s="12" t="s">
        <v>18</v>
      </c>
      <c r="C41" s="12">
        <v>9.4700000000000006</v>
      </c>
      <c r="D41" s="12"/>
      <c r="E41" s="12">
        <v>2.97</v>
      </c>
      <c r="F41" s="12">
        <v>12.53</v>
      </c>
      <c r="G41" s="12">
        <v>2.23</v>
      </c>
      <c r="H41" s="6"/>
      <c r="I41" s="6">
        <v>13.94</v>
      </c>
      <c r="J41" s="6">
        <v>2.23</v>
      </c>
      <c r="K41" s="6">
        <v>12.5</v>
      </c>
      <c r="L41" s="6">
        <v>2.23</v>
      </c>
      <c r="M41" s="6">
        <v>16.940000000000001</v>
      </c>
      <c r="N41" s="6">
        <v>12.19</v>
      </c>
      <c r="O41" s="6">
        <v>2.23</v>
      </c>
    </row>
    <row r="42" spans="1:15" x14ac:dyDescent="0.2">
      <c r="A42" s="4">
        <v>5760</v>
      </c>
      <c r="B42" s="12" t="s">
        <v>45</v>
      </c>
      <c r="C42" s="19">
        <v>8033.25</v>
      </c>
      <c r="D42" s="19"/>
      <c r="E42" s="19"/>
      <c r="F42" s="19"/>
      <c r="G42" s="19"/>
      <c r="H42" s="14"/>
      <c r="I42" s="14"/>
      <c r="J42" s="14"/>
      <c r="K42" s="14"/>
      <c r="L42" s="14"/>
      <c r="M42" s="14"/>
      <c r="N42" s="14"/>
      <c r="O42" s="14"/>
    </row>
    <row r="43" spans="1:15" x14ac:dyDescent="0.2">
      <c r="A43" s="4"/>
      <c r="B43" s="10" t="s">
        <v>19</v>
      </c>
      <c r="C43" s="13">
        <f>SUM(C21:C42)</f>
        <v>21886.91</v>
      </c>
      <c r="D43" s="13">
        <f t="shared" ref="D43:H43" si="11">SUM(D21:D42)</f>
        <v>127.97</v>
      </c>
      <c r="E43" s="13">
        <f t="shared" si="11"/>
        <v>244.07</v>
      </c>
      <c r="F43" s="13">
        <f t="shared" si="11"/>
        <v>103.33000000000001</v>
      </c>
      <c r="G43" s="13">
        <f t="shared" si="11"/>
        <v>2.23</v>
      </c>
      <c r="H43" s="13">
        <f t="shared" si="11"/>
        <v>0</v>
      </c>
      <c r="I43" s="13">
        <f t="shared" ref="I43:N43" si="12">SUM(I21:I42)</f>
        <v>2768.7900000000004</v>
      </c>
      <c r="J43" s="13">
        <f t="shared" si="12"/>
        <v>994.23</v>
      </c>
      <c r="K43" s="13">
        <f t="shared" si="12"/>
        <v>63.24</v>
      </c>
      <c r="L43" s="13">
        <f t="shared" si="12"/>
        <v>2.23</v>
      </c>
      <c r="M43" s="13">
        <f t="shared" si="12"/>
        <v>197.14</v>
      </c>
      <c r="N43" s="13">
        <f t="shared" si="12"/>
        <v>3635.96</v>
      </c>
      <c r="O43" s="13">
        <f t="shared" ref="O43" si="13">SUM(O21:O42)</f>
        <v>2.23</v>
      </c>
    </row>
    <row r="44" spans="1:15" x14ac:dyDescent="0.2">
      <c r="A44" s="4"/>
      <c r="B44" s="12"/>
      <c r="C44" s="12"/>
      <c r="D44" s="12"/>
      <c r="E44" s="12"/>
      <c r="F44" s="12"/>
      <c r="G44" s="12"/>
      <c r="H44" s="15"/>
      <c r="I44" s="15"/>
      <c r="J44" s="15"/>
      <c r="K44" s="15"/>
      <c r="L44" s="15"/>
      <c r="M44" s="15"/>
      <c r="N44" s="15"/>
      <c r="O44" s="15"/>
    </row>
    <row r="45" spans="1:15" x14ac:dyDescent="0.2">
      <c r="A45" s="4"/>
      <c r="B45" s="16" t="s">
        <v>20</v>
      </c>
      <c r="C45" s="17">
        <f>C11</f>
        <v>17745.740000000002</v>
      </c>
      <c r="D45" s="17">
        <f>D11</f>
        <v>0</v>
      </c>
      <c r="E45" s="17">
        <f>E11</f>
        <v>0</v>
      </c>
      <c r="F45" s="17">
        <f>F11</f>
        <v>0</v>
      </c>
      <c r="G45" s="17">
        <f>G11</f>
        <v>0</v>
      </c>
      <c r="H45" s="17">
        <f t="shared" ref="H45:N45" si="14">H11</f>
        <v>0</v>
      </c>
      <c r="I45" s="17">
        <f t="shared" si="14"/>
        <v>6821.27</v>
      </c>
      <c r="J45" s="17">
        <f t="shared" si="14"/>
        <v>0</v>
      </c>
      <c r="K45" s="17">
        <f t="shared" si="14"/>
        <v>0</v>
      </c>
      <c r="L45" s="17">
        <f t="shared" si="14"/>
        <v>0</v>
      </c>
      <c r="M45" s="17">
        <f t="shared" si="14"/>
        <v>0</v>
      </c>
      <c r="N45" s="17">
        <f t="shared" si="14"/>
        <v>9850.52</v>
      </c>
      <c r="O45" s="17">
        <f t="shared" ref="O45" si="15">O11</f>
        <v>0</v>
      </c>
    </row>
    <row r="46" spans="1:15" x14ac:dyDescent="0.2">
      <c r="A46" s="4"/>
      <c r="B46" s="16" t="s">
        <v>21</v>
      </c>
      <c r="C46" s="17">
        <f>C18+C43</f>
        <v>21904.18</v>
      </c>
      <c r="D46" s="17">
        <f>D18+D43</f>
        <v>127.97</v>
      </c>
      <c r="E46" s="17">
        <f>E18+E43</f>
        <v>244.07</v>
      </c>
      <c r="F46" s="17">
        <f>F18+F43</f>
        <v>103.33000000000001</v>
      </c>
      <c r="G46" s="17">
        <f>G18+G43</f>
        <v>2.23</v>
      </c>
      <c r="H46" s="17">
        <f t="shared" ref="H46:N46" si="16">H18+H43</f>
        <v>0</v>
      </c>
      <c r="I46" s="17">
        <f t="shared" si="16"/>
        <v>2930.26</v>
      </c>
      <c r="J46" s="17">
        <f t="shared" si="16"/>
        <v>994.23</v>
      </c>
      <c r="K46" s="17">
        <f t="shared" si="16"/>
        <v>63.24</v>
      </c>
      <c r="L46" s="17">
        <f t="shared" si="16"/>
        <v>2.23</v>
      </c>
      <c r="M46" s="17">
        <f t="shared" si="16"/>
        <v>197.14</v>
      </c>
      <c r="N46" s="17">
        <f t="shared" si="16"/>
        <v>3635.96</v>
      </c>
      <c r="O46" s="17">
        <f t="shared" ref="O46" si="17">O18+O43</f>
        <v>2.23</v>
      </c>
    </row>
    <row r="47" spans="1:15" ht="12.75" thickBot="1" x14ac:dyDescent="0.25">
      <c r="A47" s="4"/>
      <c r="B47" s="16" t="s">
        <v>22</v>
      </c>
      <c r="C47" s="18">
        <f>C45-C46</f>
        <v>-4158.4399999999987</v>
      </c>
      <c r="D47" s="18">
        <f t="shared" ref="D47:G47" si="18">D45-D46</f>
        <v>-127.97</v>
      </c>
      <c r="E47" s="18">
        <f t="shared" si="18"/>
        <v>-244.07</v>
      </c>
      <c r="F47" s="18">
        <f t="shared" si="18"/>
        <v>-103.33000000000001</v>
      </c>
      <c r="G47" s="18">
        <f t="shared" si="18"/>
        <v>-2.23</v>
      </c>
      <c r="H47" s="18">
        <f>H45-H46</f>
        <v>0</v>
      </c>
      <c r="I47" s="18">
        <f t="shared" ref="I47:N47" si="19">I45-I46</f>
        <v>3891.01</v>
      </c>
      <c r="J47" s="18">
        <f t="shared" si="19"/>
        <v>-994.23</v>
      </c>
      <c r="K47" s="18">
        <f t="shared" si="19"/>
        <v>-63.24</v>
      </c>
      <c r="L47" s="18">
        <f t="shared" si="19"/>
        <v>-2.23</v>
      </c>
      <c r="M47" s="18">
        <f t="shared" si="19"/>
        <v>-197.14</v>
      </c>
      <c r="N47" s="18">
        <f t="shared" si="19"/>
        <v>6214.56</v>
      </c>
      <c r="O47" s="18">
        <f t="shared" ref="O47" si="20">O45-O46</f>
        <v>-2.23</v>
      </c>
    </row>
    <row r="48" spans="1:15" ht="12.75" thickTop="1" x14ac:dyDescent="0.2"/>
    <row r="49" spans="2:2" x14ac:dyDescent="0.2">
      <c r="B49" s="56" t="s">
        <v>75</v>
      </c>
    </row>
    <row r="50" spans="2:2" x14ac:dyDescent="0.2">
      <c r="B50" s="56" t="s">
        <v>76</v>
      </c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E41FC-79ED-42F4-8E37-CC178DF9D8CE}">
  <dimension ref="A2:O43"/>
  <sheetViews>
    <sheetView workbookViewId="0">
      <selection activeCell="A18" sqref="A18:XFD20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5" x14ac:dyDescent="0.2">
      <c r="A2" s="1"/>
      <c r="B2" s="2" t="s">
        <v>57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6">
        <v>0</v>
      </c>
      <c r="O3" s="12">
        <v>0</v>
      </c>
    </row>
    <row r="4" spans="1:15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5"/>
      <c r="D5" s="5"/>
      <c r="E5" s="5"/>
      <c r="F5" s="5"/>
      <c r="G5" s="5"/>
      <c r="H5" s="6"/>
      <c r="I5" s="6"/>
      <c r="J5" s="6"/>
      <c r="K5" s="6"/>
      <c r="L5" s="6"/>
      <c r="M5" s="6"/>
      <c r="N5" s="6">
        <v>1.2</v>
      </c>
      <c r="O5" s="6"/>
    </row>
    <row r="6" spans="1:15" x14ac:dyDescent="0.2">
      <c r="A6" s="4"/>
      <c r="B6" s="5" t="s">
        <v>4</v>
      </c>
      <c r="C6" s="5"/>
      <c r="D6" s="5"/>
      <c r="E6" s="5"/>
      <c r="F6" s="5"/>
      <c r="G6" s="5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  <c r="O6" s="9">
        <f>[1]Pricing!I5</f>
        <v>257.01821999999999</v>
      </c>
    </row>
    <row r="7" spans="1:15" x14ac:dyDescent="0.2">
      <c r="A7" s="4"/>
      <c r="B7" s="5"/>
      <c r="C7" s="5"/>
      <c r="D7" s="5"/>
      <c r="E7" s="5"/>
      <c r="F7" s="5"/>
      <c r="G7" s="5"/>
      <c r="H7" s="6"/>
      <c r="I7" s="6"/>
      <c r="J7" s="6"/>
      <c r="K7" s="6"/>
      <c r="L7" s="6"/>
      <c r="M7" s="6"/>
      <c r="N7" s="6"/>
      <c r="O7" s="6"/>
    </row>
    <row r="8" spans="1:15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0</v>
      </c>
      <c r="G8" s="11">
        <f t="shared" si="0"/>
        <v>0</v>
      </c>
      <c r="H8" s="11">
        <f>ROUND(H5*H6,2)</f>
        <v>0</v>
      </c>
      <c r="I8" s="11">
        <f>ROUND(I5*I6,2)</f>
        <v>0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332.04</v>
      </c>
      <c r="O8" s="11">
        <f t="shared" ref="O8" si="2">ROUND(O5*O6,2)</f>
        <v>0</v>
      </c>
    </row>
    <row r="9" spans="1:15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  <c r="O9" s="6"/>
    </row>
    <row r="10" spans="1:15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  <c r="O10" s="6"/>
    </row>
    <row r="11" spans="1:15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  <c r="O11" s="6"/>
    </row>
    <row r="12" spans="1:15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5573</v>
      </c>
      <c r="B14" s="12" t="s">
        <v>11</v>
      </c>
      <c r="C14" s="12"/>
      <c r="D14" s="12"/>
      <c r="E14" s="12"/>
      <c r="F14" s="12"/>
      <c r="G14" s="12"/>
      <c r="H14" s="6"/>
      <c r="I14" s="6"/>
      <c r="J14" s="6"/>
      <c r="K14" s="6"/>
      <c r="L14" s="6"/>
      <c r="M14" s="6"/>
      <c r="N14" s="6"/>
      <c r="O14" s="6"/>
    </row>
    <row r="15" spans="1:15" x14ac:dyDescent="0.2">
      <c r="A15" s="4"/>
      <c r="B15" s="10" t="s">
        <v>12</v>
      </c>
      <c r="C15" s="13">
        <f>SUM(C11:C14)</f>
        <v>0</v>
      </c>
      <c r="D15" s="13">
        <f t="shared" ref="D15:G15" si="3">SUM(D11:D14)</f>
        <v>0</v>
      </c>
      <c r="E15" s="13">
        <f t="shared" si="3"/>
        <v>0</v>
      </c>
      <c r="F15" s="13">
        <f t="shared" si="3"/>
        <v>0</v>
      </c>
      <c r="G15" s="13">
        <f t="shared" si="3"/>
        <v>0</v>
      </c>
      <c r="H15" s="13">
        <f>SUM(H11:H14)</f>
        <v>0</v>
      </c>
      <c r="I15" s="13">
        <f>SUM(I11:I14)</f>
        <v>0</v>
      </c>
      <c r="J15" s="13">
        <f t="shared" ref="J15:N15" si="4">SUM(J11:J14)</f>
        <v>0</v>
      </c>
      <c r="K15" s="13">
        <f t="shared" si="4"/>
        <v>0</v>
      </c>
      <c r="L15" s="13">
        <f t="shared" si="4"/>
        <v>0</v>
      </c>
      <c r="M15" s="13">
        <f t="shared" si="4"/>
        <v>0</v>
      </c>
      <c r="N15" s="13">
        <f t="shared" si="4"/>
        <v>0</v>
      </c>
      <c r="O15" s="13">
        <f t="shared" ref="O15" si="5">SUM(O11:O14)</f>
        <v>0</v>
      </c>
    </row>
    <row r="16" spans="1:15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  <c r="O17" s="6"/>
    </row>
    <row r="18" spans="1:15" hidden="1" x14ac:dyDescent="0.2">
      <c r="A18" s="4">
        <v>5085</v>
      </c>
      <c r="B18" s="12" t="s">
        <v>25</v>
      </c>
      <c r="C18" s="12"/>
      <c r="D18" s="12"/>
      <c r="E18" s="12"/>
      <c r="F18" s="12"/>
      <c r="G18" s="12"/>
      <c r="H18" s="6"/>
      <c r="I18" s="6"/>
      <c r="J18" s="6"/>
      <c r="K18" s="6"/>
      <c r="L18" s="6"/>
      <c r="M18" s="6"/>
      <c r="N18" s="6"/>
      <c r="O18" s="6"/>
    </row>
    <row r="19" spans="1:15" hidden="1" x14ac:dyDescent="0.2">
      <c r="A19" s="4">
        <v>5100</v>
      </c>
      <c r="B19" s="12" t="s">
        <v>26</v>
      </c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  <c r="O19" s="6"/>
    </row>
    <row r="20" spans="1:15" hidden="1" x14ac:dyDescent="0.2">
      <c r="A20" s="4">
        <v>5220</v>
      </c>
      <c r="B20" s="12" t="s">
        <v>27</v>
      </c>
      <c r="C20" s="12"/>
      <c r="D20" s="12"/>
      <c r="E20" s="12"/>
      <c r="F20" s="12"/>
      <c r="G20" s="12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4">
        <v>5225</v>
      </c>
      <c r="B21" s="12" t="s">
        <v>28</v>
      </c>
      <c r="C21" s="12"/>
      <c r="D21" s="12"/>
      <c r="E21" s="12"/>
      <c r="F21" s="12"/>
      <c r="G21" s="12"/>
      <c r="H21" s="6"/>
      <c r="I21" s="6"/>
      <c r="J21" s="6"/>
      <c r="K21" s="6"/>
      <c r="L21" s="6"/>
      <c r="M21" s="6"/>
      <c r="N21" s="6">
        <v>10.9</v>
      </c>
      <c r="O21" s="6"/>
    </row>
    <row r="22" spans="1:15" x14ac:dyDescent="0.2">
      <c r="A22" s="4">
        <v>5240</v>
      </c>
      <c r="B22" s="12" t="s">
        <v>29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  <c r="O22" s="6"/>
    </row>
    <row r="23" spans="1:15" x14ac:dyDescent="0.2">
      <c r="A23" s="4">
        <v>5465</v>
      </c>
      <c r="B23" s="12" t="s">
        <v>14</v>
      </c>
      <c r="D23" s="23"/>
      <c r="E23" s="23"/>
      <c r="F23" s="23"/>
      <c r="H23" s="6"/>
      <c r="I23" s="6"/>
      <c r="J23" s="6"/>
      <c r="K23" s="6">
        <v>1053.25</v>
      </c>
      <c r="L23" s="6"/>
      <c r="M23" s="6"/>
      <c r="N23" s="6"/>
      <c r="O23" s="6"/>
    </row>
    <row r="24" spans="1:15" x14ac:dyDescent="0.2">
      <c r="A24" s="4">
        <v>5469</v>
      </c>
      <c r="B24" s="12" t="s">
        <v>30</v>
      </c>
      <c r="D24" s="23"/>
      <c r="E24" s="23"/>
      <c r="F24" s="23"/>
      <c r="H24" s="6"/>
      <c r="I24" s="6"/>
      <c r="J24" s="6"/>
      <c r="K24" s="6"/>
      <c r="L24" s="6"/>
      <c r="M24" s="6"/>
      <c r="N24" s="6"/>
      <c r="O24" s="6"/>
    </row>
    <row r="25" spans="1:15" x14ac:dyDescent="0.2">
      <c r="A25" s="4">
        <v>5470</v>
      </c>
      <c r="B25" s="12" t="s">
        <v>31</v>
      </c>
      <c r="D25" s="23"/>
      <c r="E25" s="23"/>
      <c r="F25" s="23"/>
      <c r="H25" s="6"/>
      <c r="I25" s="6"/>
      <c r="J25" s="6"/>
      <c r="K25" s="6"/>
      <c r="L25" s="6"/>
      <c r="M25" s="6"/>
      <c r="N25" s="6"/>
      <c r="O25" s="6"/>
    </row>
    <row r="26" spans="1:15" x14ac:dyDescent="0.2">
      <c r="A26" s="4">
        <v>5472</v>
      </c>
      <c r="B26" s="12" t="s">
        <v>15</v>
      </c>
      <c r="D26" s="23"/>
      <c r="E26" s="23"/>
      <c r="F26" s="23">
        <v>56.61</v>
      </c>
      <c r="H26" s="6"/>
      <c r="I26" s="6"/>
      <c r="J26" s="6"/>
      <c r="K26" s="6"/>
      <c r="L26" s="6"/>
      <c r="M26" s="6"/>
      <c r="N26" s="6"/>
      <c r="O26" s="6"/>
    </row>
    <row r="27" spans="1:15" x14ac:dyDescent="0.2">
      <c r="A27" s="4">
        <v>5473</v>
      </c>
      <c r="B27" s="12" t="s">
        <v>32</v>
      </c>
      <c r="D27" s="23"/>
      <c r="E27" s="23"/>
      <c r="F27" s="23">
        <v>4845</v>
      </c>
      <c r="H27" s="6"/>
      <c r="I27" s="6"/>
      <c r="J27" s="6"/>
      <c r="K27" s="6"/>
      <c r="L27" s="6"/>
      <c r="M27" s="6"/>
      <c r="N27" s="6"/>
      <c r="O27" s="6"/>
    </row>
    <row r="28" spans="1:15" x14ac:dyDescent="0.2">
      <c r="A28" s="4">
        <v>5501</v>
      </c>
      <c r="B28" s="12" t="s">
        <v>16</v>
      </c>
      <c r="D28" s="23"/>
      <c r="E28" s="23"/>
      <c r="F28" s="23"/>
      <c r="H28" s="6"/>
      <c r="I28" s="6">
        <v>148</v>
      </c>
      <c r="J28" s="6"/>
      <c r="K28" s="6"/>
      <c r="L28" s="6"/>
      <c r="M28" s="6"/>
      <c r="N28" s="6"/>
      <c r="O28" s="6"/>
    </row>
    <row r="29" spans="1:15" x14ac:dyDescent="0.2">
      <c r="A29" s="4">
        <v>5620</v>
      </c>
      <c r="B29" s="12" t="s">
        <v>37</v>
      </c>
      <c r="D29" s="23"/>
      <c r="E29" s="23"/>
      <c r="F29" s="23"/>
      <c r="H29" s="6"/>
      <c r="I29" s="6"/>
      <c r="J29" s="6"/>
      <c r="K29" s="6"/>
      <c r="L29" s="6"/>
      <c r="M29" s="6"/>
      <c r="N29" s="6"/>
      <c r="O29" s="6"/>
    </row>
    <row r="30" spans="1:15" x14ac:dyDescent="0.2">
      <c r="A30" s="4">
        <v>5685</v>
      </c>
      <c r="B30" s="12" t="s">
        <v>38</v>
      </c>
      <c r="D30" s="23"/>
      <c r="E30" s="23"/>
      <c r="F30" s="23"/>
      <c r="H30" s="6"/>
      <c r="I30" s="6"/>
      <c r="J30" s="6"/>
      <c r="K30" s="6"/>
      <c r="L30" s="6"/>
      <c r="M30" s="6"/>
      <c r="N30" s="6"/>
      <c r="O30" s="6"/>
    </row>
    <row r="31" spans="1:15" x14ac:dyDescent="0.2">
      <c r="A31" s="4">
        <v>5690</v>
      </c>
      <c r="B31" s="12" t="s">
        <v>39</v>
      </c>
      <c r="D31" s="23"/>
      <c r="E31" s="23"/>
      <c r="F31" s="23"/>
      <c r="H31" s="6"/>
      <c r="I31" s="6"/>
      <c r="J31" s="6"/>
      <c r="K31" s="6"/>
      <c r="L31" s="6"/>
      <c r="M31" s="6"/>
      <c r="N31" s="6">
        <v>23.72</v>
      </c>
      <c r="O31" s="6"/>
    </row>
    <row r="32" spans="1:15" hidden="1" x14ac:dyDescent="0.2">
      <c r="A32" s="4">
        <v>5691</v>
      </c>
      <c r="B32" s="12" t="s">
        <v>40</v>
      </c>
      <c r="D32" s="23"/>
      <c r="E32" s="23"/>
      <c r="F32" s="23"/>
      <c r="H32" s="6"/>
      <c r="I32" s="6"/>
      <c r="J32" s="6"/>
      <c r="K32" s="6"/>
      <c r="L32" s="6"/>
      <c r="M32" s="6"/>
      <c r="N32" s="6"/>
      <c r="O32" s="6"/>
    </row>
    <row r="33" spans="1:15" hidden="1" x14ac:dyDescent="0.2">
      <c r="A33" s="4">
        <v>5700</v>
      </c>
      <c r="B33" s="12" t="s">
        <v>41</v>
      </c>
      <c r="D33" s="23"/>
      <c r="E33" s="23"/>
      <c r="F33" s="23"/>
      <c r="H33" s="6"/>
      <c r="I33" s="6"/>
      <c r="J33" s="6"/>
      <c r="K33" s="6"/>
      <c r="L33" s="6"/>
      <c r="M33" s="6"/>
      <c r="N33" s="6"/>
      <c r="O33" s="6"/>
    </row>
    <row r="34" spans="1:15" hidden="1" x14ac:dyDescent="0.2">
      <c r="A34" s="4">
        <v>5705</v>
      </c>
      <c r="B34" s="12" t="s">
        <v>42</v>
      </c>
      <c r="D34" s="23"/>
      <c r="E34" s="23"/>
      <c r="F34" s="23"/>
      <c r="H34" s="6"/>
      <c r="I34" s="6"/>
      <c r="J34" s="6"/>
      <c r="K34" s="6"/>
      <c r="L34" s="6"/>
      <c r="M34" s="6"/>
      <c r="N34" s="6"/>
      <c r="O34" s="6"/>
    </row>
    <row r="35" spans="1:15" hidden="1" x14ac:dyDescent="0.2">
      <c r="A35" s="4">
        <v>5715</v>
      </c>
      <c r="B35" s="12" t="s">
        <v>43</v>
      </c>
      <c r="D35" s="23"/>
      <c r="E35" s="23"/>
      <c r="F35" s="23"/>
      <c r="H35" s="6"/>
      <c r="I35" s="6"/>
      <c r="J35" s="6"/>
      <c r="K35" s="6"/>
      <c r="L35" s="6"/>
      <c r="M35" s="6"/>
      <c r="N35" s="6"/>
      <c r="O35" s="6"/>
    </row>
    <row r="36" spans="1:15" hidden="1" x14ac:dyDescent="0.2">
      <c r="A36" s="4">
        <v>5750</v>
      </c>
      <c r="B36" s="12" t="s">
        <v>44</v>
      </c>
      <c r="D36" s="23"/>
      <c r="E36" s="23"/>
      <c r="F36" s="23"/>
      <c r="H36" s="6"/>
      <c r="I36" s="6"/>
      <c r="J36" s="6"/>
      <c r="K36" s="6"/>
      <c r="L36" s="6"/>
      <c r="M36" s="6"/>
      <c r="N36" s="6"/>
      <c r="O36" s="6"/>
    </row>
    <row r="37" spans="1:15" hidden="1" x14ac:dyDescent="0.2">
      <c r="A37" s="4">
        <v>5760</v>
      </c>
      <c r="B37" s="12" t="s">
        <v>45</v>
      </c>
      <c r="D37" s="40"/>
      <c r="E37" s="40"/>
      <c r="F37" s="40"/>
      <c r="H37" s="14"/>
      <c r="I37" s="14"/>
      <c r="J37" s="14"/>
      <c r="K37" s="14"/>
      <c r="L37" s="14"/>
      <c r="M37" s="14"/>
      <c r="N37" s="14"/>
      <c r="O37" s="14"/>
    </row>
    <row r="38" spans="1:15" x14ac:dyDescent="0.2">
      <c r="A38" s="4"/>
      <c r="B38" s="10" t="s">
        <v>19</v>
      </c>
      <c r="C38" s="13">
        <f t="shared" ref="C38:N38" si="6">SUM(C18:C37)</f>
        <v>0</v>
      </c>
      <c r="D38" s="13">
        <f t="shared" si="6"/>
        <v>0</v>
      </c>
      <c r="E38" s="13">
        <f t="shared" si="6"/>
        <v>0</v>
      </c>
      <c r="F38" s="13">
        <f t="shared" si="6"/>
        <v>4901.6099999999997</v>
      </c>
      <c r="G38" s="13">
        <f t="shared" si="6"/>
        <v>0</v>
      </c>
      <c r="H38" s="13">
        <f t="shared" si="6"/>
        <v>0</v>
      </c>
      <c r="I38" s="13">
        <f t="shared" si="6"/>
        <v>148</v>
      </c>
      <c r="J38" s="13">
        <f t="shared" si="6"/>
        <v>0</v>
      </c>
      <c r="K38" s="13">
        <f t="shared" si="6"/>
        <v>1053.25</v>
      </c>
      <c r="L38" s="13">
        <f t="shared" si="6"/>
        <v>0</v>
      </c>
      <c r="M38" s="13">
        <f t="shared" si="6"/>
        <v>0</v>
      </c>
      <c r="N38" s="13">
        <f t="shared" si="6"/>
        <v>34.619999999999997</v>
      </c>
      <c r="O38" s="13">
        <f t="shared" ref="O38" si="7">SUM(O18:O37)</f>
        <v>0</v>
      </c>
    </row>
    <row r="39" spans="1:15" x14ac:dyDescent="0.2">
      <c r="A39" s="4"/>
      <c r="B39" s="12"/>
      <c r="C39" s="12"/>
      <c r="D39" s="12"/>
      <c r="E39" s="12"/>
      <c r="F39" s="12"/>
      <c r="G39" s="12"/>
      <c r="H39" s="15"/>
      <c r="I39" s="15"/>
      <c r="J39" s="15"/>
      <c r="K39" s="15"/>
      <c r="L39" s="15"/>
      <c r="M39" s="15"/>
      <c r="N39" s="15"/>
      <c r="O39" s="15"/>
    </row>
    <row r="40" spans="1:15" x14ac:dyDescent="0.2">
      <c r="A40" s="4"/>
      <c r="B40" s="16" t="s">
        <v>20</v>
      </c>
      <c r="C40" s="17">
        <f t="shared" ref="C40:N40" si="8">C8</f>
        <v>0</v>
      </c>
      <c r="D40" s="17">
        <f t="shared" si="8"/>
        <v>0</v>
      </c>
      <c r="E40" s="17">
        <f t="shared" si="8"/>
        <v>0</v>
      </c>
      <c r="F40" s="17">
        <f t="shared" si="8"/>
        <v>0</v>
      </c>
      <c r="G40" s="17">
        <f t="shared" si="8"/>
        <v>0</v>
      </c>
      <c r="H40" s="17">
        <f t="shared" si="8"/>
        <v>0</v>
      </c>
      <c r="I40" s="17">
        <f t="shared" si="8"/>
        <v>0</v>
      </c>
      <c r="J40" s="17">
        <f t="shared" si="8"/>
        <v>0</v>
      </c>
      <c r="K40" s="17">
        <f t="shared" si="8"/>
        <v>0</v>
      </c>
      <c r="L40" s="17">
        <f t="shared" si="8"/>
        <v>0</v>
      </c>
      <c r="M40" s="17">
        <f t="shared" si="8"/>
        <v>0</v>
      </c>
      <c r="N40" s="17">
        <f t="shared" si="8"/>
        <v>332.04</v>
      </c>
      <c r="O40" s="17">
        <f t="shared" ref="O40" si="9">O8</f>
        <v>0</v>
      </c>
    </row>
    <row r="41" spans="1:15" x14ac:dyDescent="0.2">
      <c r="A41" s="4"/>
      <c r="B41" s="16" t="s">
        <v>21</v>
      </c>
      <c r="C41" s="17">
        <f t="shared" ref="C41:N41" si="10">C15+C38</f>
        <v>0</v>
      </c>
      <c r="D41" s="17">
        <f t="shared" si="10"/>
        <v>0</v>
      </c>
      <c r="E41" s="17">
        <f t="shared" si="10"/>
        <v>0</v>
      </c>
      <c r="F41" s="17">
        <f t="shared" si="10"/>
        <v>4901.6099999999997</v>
      </c>
      <c r="G41" s="17">
        <f t="shared" si="10"/>
        <v>0</v>
      </c>
      <c r="H41" s="17">
        <f t="shared" si="10"/>
        <v>0</v>
      </c>
      <c r="I41" s="17">
        <f t="shared" si="10"/>
        <v>148</v>
      </c>
      <c r="J41" s="17">
        <f t="shared" si="10"/>
        <v>0</v>
      </c>
      <c r="K41" s="17">
        <f t="shared" si="10"/>
        <v>1053.25</v>
      </c>
      <c r="L41" s="17">
        <f t="shared" si="10"/>
        <v>0</v>
      </c>
      <c r="M41" s="17">
        <f t="shared" si="10"/>
        <v>0</v>
      </c>
      <c r="N41" s="17">
        <f t="shared" si="10"/>
        <v>34.619999999999997</v>
      </c>
      <c r="O41" s="17">
        <f t="shared" ref="O41" si="11">O15+O38</f>
        <v>0</v>
      </c>
    </row>
    <row r="42" spans="1:15" ht="12.75" thickBot="1" x14ac:dyDescent="0.25">
      <c r="A42" s="4"/>
      <c r="B42" s="16" t="s">
        <v>22</v>
      </c>
      <c r="C42" s="18">
        <f>C40-C41</f>
        <v>0</v>
      </c>
      <c r="D42" s="18">
        <f t="shared" ref="D42:G42" si="12">D40-D41</f>
        <v>0</v>
      </c>
      <c r="E42" s="18">
        <f t="shared" si="12"/>
        <v>0</v>
      </c>
      <c r="F42" s="18">
        <f t="shared" si="12"/>
        <v>-4901.6099999999997</v>
      </c>
      <c r="G42" s="18">
        <f t="shared" si="12"/>
        <v>0</v>
      </c>
      <c r="H42" s="18">
        <f>H40-H41</f>
        <v>0</v>
      </c>
      <c r="I42" s="18">
        <f t="shared" ref="I42:N42" si="13">I40-I41</f>
        <v>-148</v>
      </c>
      <c r="J42" s="18">
        <f t="shared" si="13"/>
        <v>0</v>
      </c>
      <c r="K42" s="18">
        <f t="shared" si="13"/>
        <v>-1053.25</v>
      </c>
      <c r="L42" s="18">
        <f t="shared" si="13"/>
        <v>0</v>
      </c>
      <c r="M42" s="18">
        <f t="shared" si="13"/>
        <v>0</v>
      </c>
      <c r="N42" s="18">
        <f t="shared" si="13"/>
        <v>297.42</v>
      </c>
      <c r="O42" s="18">
        <f t="shared" ref="O42" si="14">O40-O41</f>
        <v>0</v>
      </c>
    </row>
    <row r="43" spans="1:15" ht="12.75" thickTop="1" x14ac:dyDescent="0.2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4A674-448F-435A-A4C2-B12AF988DBB4}">
  <dimension ref="A2:O49"/>
  <sheetViews>
    <sheetView workbookViewId="0">
      <selection activeCell="N24" sqref="N24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5" x14ac:dyDescent="0.2">
      <c r="A2" s="1"/>
      <c r="B2" s="2" t="s">
        <v>53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19.7</v>
      </c>
      <c r="D3" s="12">
        <v>24.3</v>
      </c>
      <c r="E3" s="12">
        <v>0</v>
      </c>
      <c r="F3" s="12">
        <v>0</v>
      </c>
      <c r="G3" s="12">
        <v>0</v>
      </c>
      <c r="H3" s="6">
        <v>0</v>
      </c>
      <c r="I3" s="6">
        <v>0</v>
      </c>
      <c r="J3" s="6">
        <v>4.5</v>
      </c>
      <c r="K3" s="6">
        <v>44.1</v>
      </c>
      <c r="L3" s="6">
        <v>24.2</v>
      </c>
      <c r="M3" s="6">
        <v>22.9</v>
      </c>
      <c r="N3" s="6">
        <v>4.7</v>
      </c>
      <c r="O3" s="6">
        <v>27</v>
      </c>
    </row>
    <row r="4" spans="1:15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5"/>
      <c r="D5" s="5"/>
      <c r="E5" s="5"/>
      <c r="F5" s="12">
        <v>64.8</v>
      </c>
      <c r="G5" s="12">
        <v>8.3000000000000007</v>
      </c>
      <c r="H5" s="6"/>
      <c r="I5" s="6"/>
      <c r="J5" s="6">
        <v>24.1</v>
      </c>
      <c r="K5" s="6"/>
      <c r="L5" s="6">
        <v>30.5</v>
      </c>
      <c r="M5" s="6"/>
      <c r="N5" s="6">
        <v>29.7</v>
      </c>
      <c r="O5" s="6">
        <v>22.4</v>
      </c>
    </row>
    <row r="6" spans="1:15" x14ac:dyDescent="0.2">
      <c r="A6" s="4"/>
      <c r="B6" s="5" t="s">
        <v>74</v>
      </c>
      <c r="C6" s="5"/>
      <c r="D6" s="5"/>
      <c r="E6" s="5"/>
      <c r="F6" s="12">
        <v>411.01</v>
      </c>
      <c r="G6" s="12">
        <v>375.84</v>
      </c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  <c r="O6" s="9">
        <f>[1]Pricing!I5</f>
        <v>257.01821999999999</v>
      </c>
    </row>
    <row r="7" spans="1:15" x14ac:dyDescent="0.2">
      <c r="A7" s="4"/>
      <c r="B7" s="5"/>
      <c r="C7" s="11">
        <f t="shared" ref="C7:L7" si="0">ROUND(C5*C6,2)</f>
        <v>0</v>
      </c>
      <c r="D7" s="11">
        <f t="shared" si="0"/>
        <v>0</v>
      </c>
      <c r="E7" s="11">
        <f t="shared" si="0"/>
        <v>0</v>
      </c>
      <c r="F7" s="11">
        <f t="shared" si="0"/>
        <v>26633.45</v>
      </c>
      <c r="G7" s="11">
        <f t="shared" si="0"/>
        <v>3119.47</v>
      </c>
      <c r="H7" s="11">
        <f t="shared" si="0"/>
        <v>0</v>
      </c>
      <c r="I7" s="11">
        <f t="shared" si="0"/>
        <v>0</v>
      </c>
      <c r="J7" s="11">
        <f t="shared" si="0"/>
        <v>7736.58</v>
      </c>
      <c r="K7" s="11">
        <f t="shared" si="0"/>
        <v>0</v>
      </c>
      <c r="L7" s="11">
        <f t="shared" si="0"/>
        <v>9407.08</v>
      </c>
      <c r="M7" s="11">
        <f t="shared" ref="M7:N7" si="1">ROUND(M5*M6,2)</f>
        <v>0</v>
      </c>
      <c r="N7" s="11">
        <f t="shared" si="1"/>
        <v>8217.99</v>
      </c>
      <c r="O7" s="11">
        <f t="shared" ref="O7" si="2">ROUND(O5*O6,2)</f>
        <v>5757.21</v>
      </c>
    </row>
    <row r="8" spans="1:15" x14ac:dyDescent="0.2">
      <c r="A8" s="4"/>
      <c r="B8" s="5" t="s">
        <v>3</v>
      </c>
      <c r="C8">
        <v>22.2</v>
      </c>
      <c r="D8" s="23"/>
      <c r="E8" s="23"/>
      <c r="F8" s="23"/>
      <c r="H8" s="6"/>
      <c r="I8" s="6"/>
      <c r="J8" s="6"/>
      <c r="K8" s="6"/>
      <c r="L8" s="6"/>
      <c r="M8" s="6">
        <v>36.700000000000003</v>
      </c>
      <c r="N8" s="6"/>
      <c r="O8" s="6"/>
    </row>
    <row r="9" spans="1:15" x14ac:dyDescent="0.2">
      <c r="A9" s="4"/>
      <c r="B9" s="5" t="s">
        <v>50</v>
      </c>
      <c r="C9" s="58">
        <v>245.5</v>
      </c>
      <c r="D9" s="7"/>
      <c r="E9" s="7"/>
      <c r="F9" s="7"/>
      <c r="G9" s="46"/>
      <c r="H9" s="6"/>
      <c r="I9" s="6"/>
      <c r="J9" s="6"/>
      <c r="K9" s="6"/>
      <c r="L9" s="6"/>
      <c r="M9" s="6">
        <v>302.43700000000001</v>
      </c>
      <c r="N9" s="6"/>
      <c r="O9" s="6"/>
    </row>
    <row r="10" spans="1:15" x14ac:dyDescent="0.2">
      <c r="A10" s="4"/>
      <c r="B10" s="5"/>
      <c r="C10" s="11">
        <f t="shared" ref="C10:L10" si="3">ROUND(C8*C9,2)</f>
        <v>5450.1</v>
      </c>
      <c r="D10" s="11">
        <f t="shared" si="3"/>
        <v>0</v>
      </c>
      <c r="E10" s="11">
        <f t="shared" si="3"/>
        <v>0</v>
      </c>
      <c r="F10" s="11">
        <f t="shared" si="3"/>
        <v>0</v>
      </c>
      <c r="G10" s="11">
        <f t="shared" si="3"/>
        <v>0</v>
      </c>
      <c r="H10" s="11">
        <f t="shared" si="3"/>
        <v>0</v>
      </c>
      <c r="I10" s="11">
        <f t="shared" si="3"/>
        <v>0</v>
      </c>
      <c r="J10" s="11">
        <f t="shared" si="3"/>
        <v>0</v>
      </c>
      <c r="K10" s="11">
        <f t="shared" si="3"/>
        <v>0</v>
      </c>
      <c r="L10" s="11">
        <f t="shared" si="3"/>
        <v>0</v>
      </c>
      <c r="M10" s="11">
        <f t="shared" ref="M10:N10" si="4">ROUND(M8*M9,2)</f>
        <v>11099.44</v>
      </c>
      <c r="N10" s="11">
        <f t="shared" si="4"/>
        <v>0</v>
      </c>
      <c r="O10" s="11">
        <f t="shared" ref="O10" si="5">ROUND(O8*O9,2)</f>
        <v>0</v>
      </c>
    </row>
    <row r="11" spans="1:15" x14ac:dyDescent="0.2">
      <c r="A11" s="4">
        <v>4010</v>
      </c>
      <c r="B11" s="10" t="s">
        <v>5</v>
      </c>
      <c r="C11" s="11">
        <f t="shared" ref="C11:L11" si="6">C7+C10</f>
        <v>5450.1</v>
      </c>
      <c r="D11" s="11">
        <f t="shared" si="6"/>
        <v>0</v>
      </c>
      <c r="E11" s="11">
        <f t="shared" si="6"/>
        <v>0</v>
      </c>
      <c r="F11" s="11">
        <f t="shared" si="6"/>
        <v>26633.45</v>
      </c>
      <c r="G11" s="11">
        <f t="shared" si="6"/>
        <v>3119.47</v>
      </c>
      <c r="H11" s="11">
        <f t="shared" si="6"/>
        <v>0</v>
      </c>
      <c r="I11" s="11">
        <f t="shared" si="6"/>
        <v>0</v>
      </c>
      <c r="J11" s="11">
        <f t="shared" si="6"/>
        <v>7736.58</v>
      </c>
      <c r="K11" s="11">
        <f t="shared" si="6"/>
        <v>0</v>
      </c>
      <c r="L11" s="11">
        <f t="shared" si="6"/>
        <v>9407.08</v>
      </c>
      <c r="M11" s="11">
        <f>M7+M10</f>
        <v>11099.44</v>
      </c>
      <c r="N11" s="11">
        <f>N7+N10</f>
        <v>8217.99</v>
      </c>
      <c r="O11" s="11">
        <f>O7+O10</f>
        <v>5757.21</v>
      </c>
    </row>
    <row r="12" spans="1:15" x14ac:dyDescent="0.2">
      <c r="A12" s="4"/>
      <c r="B12" s="7" t="s">
        <v>6</v>
      </c>
      <c r="C12" s="44"/>
      <c r="D12" s="12"/>
      <c r="E12" s="12"/>
      <c r="F12" s="12"/>
      <c r="G12" s="48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/>
      <c r="B13" s="5" t="s">
        <v>7</v>
      </c>
      <c r="C13" s="44"/>
      <c r="D13" s="12"/>
      <c r="E13" s="12"/>
      <c r="F13" s="12"/>
      <c r="G13" s="48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5570</v>
      </c>
      <c r="B14" s="12" t="s">
        <v>8</v>
      </c>
      <c r="C14">
        <v>486</v>
      </c>
      <c r="D14" s="23"/>
      <c r="E14" s="23"/>
      <c r="F14" s="23"/>
      <c r="G14">
        <v>-36</v>
      </c>
      <c r="H14" s="6"/>
      <c r="I14" s="6"/>
      <c r="J14" s="6"/>
      <c r="K14" s="6">
        <v>1535</v>
      </c>
      <c r="L14" s="6">
        <v>-185</v>
      </c>
      <c r="M14" s="6"/>
      <c r="N14" s="6"/>
      <c r="O14" s="6">
        <v>67</v>
      </c>
    </row>
    <row r="15" spans="1:15" x14ac:dyDescent="0.2">
      <c r="A15" s="4">
        <v>5571</v>
      </c>
      <c r="B15" s="12" t="s">
        <v>9</v>
      </c>
      <c r="C15" s="44"/>
      <c r="D15" s="12"/>
      <c r="E15" s="12"/>
      <c r="F15" s="12"/>
      <c r="G15" s="48"/>
      <c r="H15" s="6"/>
      <c r="I15" s="6"/>
      <c r="J15" s="6"/>
      <c r="K15" s="6"/>
      <c r="L15" s="6"/>
      <c r="M15" s="6"/>
      <c r="N15" s="6"/>
      <c r="O15" s="6"/>
    </row>
    <row r="16" spans="1:15" x14ac:dyDescent="0.2">
      <c r="A16" s="4">
        <v>5572</v>
      </c>
      <c r="B16" s="12" t="s">
        <v>10</v>
      </c>
      <c r="C16" s="42"/>
      <c r="D16" s="5"/>
      <c r="E16" s="5"/>
      <c r="F16" s="5"/>
      <c r="G16" s="47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>
        <v>5573</v>
      </c>
      <c r="B17" s="12" t="s">
        <v>11</v>
      </c>
      <c r="C17">
        <v>241.82</v>
      </c>
      <c r="D17" s="40">
        <v>404.98</v>
      </c>
      <c r="E17" s="40"/>
      <c r="F17" s="40"/>
      <c r="H17" s="6"/>
      <c r="I17" s="6"/>
      <c r="J17" s="6">
        <v>72.19</v>
      </c>
      <c r="K17" s="6">
        <v>724.45</v>
      </c>
      <c r="L17" s="6">
        <v>373.2</v>
      </c>
      <c r="M17" s="6">
        <v>345.92</v>
      </c>
      <c r="N17" s="6">
        <v>65.03</v>
      </c>
      <c r="O17" s="6">
        <v>346.98</v>
      </c>
    </row>
    <row r="18" spans="1:15" x14ac:dyDescent="0.2">
      <c r="A18" s="4"/>
      <c r="B18" s="10" t="s">
        <v>12</v>
      </c>
      <c r="C18" s="45">
        <f>SUM(C14:C17)</f>
        <v>727.81999999999994</v>
      </c>
      <c r="D18" s="45">
        <f t="shared" ref="D18:I18" si="7">SUM(D14:D17)</f>
        <v>404.98</v>
      </c>
      <c r="E18" s="45">
        <f t="shared" si="7"/>
        <v>0</v>
      </c>
      <c r="F18" s="45">
        <f t="shared" si="7"/>
        <v>0</v>
      </c>
      <c r="G18" s="45">
        <f t="shared" si="7"/>
        <v>-36</v>
      </c>
      <c r="H18" s="45">
        <f t="shared" si="7"/>
        <v>0</v>
      </c>
      <c r="I18" s="45">
        <f t="shared" si="7"/>
        <v>0</v>
      </c>
      <c r="J18" s="13">
        <f t="shared" ref="J18:N18" si="8">SUM(J14:J17)</f>
        <v>72.19</v>
      </c>
      <c r="K18" s="13">
        <f t="shared" si="8"/>
        <v>2259.4499999999998</v>
      </c>
      <c r="L18" s="13">
        <f t="shared" si="8"/>
        <v>188.2</v>
      </c>
      <c r="M18" s="13">
        <f t="shared" si="8"/>
        <v>345.92</v>
      </c>
      <c r="N18" s="13">
        <f t="shared" si="8"/>
        <v>65.03</v>
      </c>
      <c r="O18" s="13">
        <f t="shared" ref="O18" si="9">SUM(O14:O17)</f>
        <v>413.98</v>
      </c>
    </row>
    <row r="19" spans="1:15" ht="6.75" customHeight="1" x14ac:dyDescent="0.2">
      <c r="A19" s="4"/>
      <c r="B19" s="12"/>
      <c r="C19" s="44"/>
      <c r="D19" s="12"/>
      <c r="E19" s="12"/>
      <c r="F19" s="12"/>
      <c r="G19" s="48"/>
      <c r="H19" s="6"/>
      <c r="I19" s="6"/>
      <c r="J19" s="6"/>
      <c r="K19" s="6"/>
      <c r="L19" s="6"/>
      <c r="M19" s="6"/>
      <c r="N19" s="6"/>
      <c r="O19" s="6"/>
    </row>
    <row r="20" spans="1:15" x14ac:dyDescent="0.2">
      <c r="A20" s="4"/>
      <c r="B20" s="5" t="s">
        <v>13</v>
      </c>
      <c r="C20" s="44"/>
      <c r="D20" s="12"/>
      <c r="E20" s="12"/>
      <c r="F20" s="12"/>
      <c r="G20" s="48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4">
        <v>5085</v>
      </c>
      <c r="B21" s="12" t="s">
        <v>25</v>
      </c>
      <c r="C21" s="44"/>
      <c r="D21" s="12">
        <v>52.97</v>
      </c>
      <c r="E21" s="12"/>
      <c r="F21" s="12"/>
      <c r="G21" s="48"/>
      <c r="H21" s="6">
        <f>70.86+76.28</f>
        <v>147.13999999999999</v>
      </c>
      <c r="I21" s="6"/>
      <c r="J21" s="6"/>
      <c r="K21" s="6">
        <v>50.22</v>
      </c>
      <c r="L21" s="6"/>
      <c r="M21" s="6">
        <v>42.33</v>
      </c>
      <c r="N21" s="6">
        <v>66.150000000000006</v>
      </c>
      <c r="O21" s="6">
        <v>56.4</v>
      </c>
    </row>
    <row r="22" spans="1:15" x14ac:dyDescent="0.2">
      <c r="A22" s="4">
        <v>5100</v>
      </c>
      <c r="B22" s="12" t="s">
        <v>26</v>
      </c>
      <c r="D22" s="23"/>
      <c r="E22" s="23"/>
      <c r="F22" s="23"/>
      <c r="H22" s="6"/>
      <c r="I22" s="6"/>
      <c r="J22" s="6"/>
      <c r="K22" s="6"/>
      <c r="L22" s="6"/>
      <c r="M22" s="6"/>
      <c r="N22" s="6"/>
      <c r="O22" s="6"/>
    </row>
    <row r="23" spans="1:15" x14ac:dyDescent="0.2">
      <c r="A23" s="4">
        <v>5220</v>
      </c>
      <c r="B23" s="12" t="s">
        <v>27</v>
      </c>
      <c r="D23" s="23"/>
      <c r="E23" s="23"/>
      <c r="F23" s="23"/>
      <c r="H23" s="6"/>
      <c r="I23" s="6">
        <v>1128.23</v>
      </c>
      <c r="J23" s="6"/>
      <c r="K23" s="6"/>
      <c r="L23" s="6">
        <v>1365.66</v>
      </c>
      <c r="M23" s="6"/>
      <c r="N23" s="6"/>
      <c r="O23" s="6"/>
    </row>
    <row r="24" spans="1:15" x14ac:dyDescent="0.2">
      <c r="A24" s="4">
        <v>5225</v>
      </c>
      <c r="B24" s="12" t="s">
        <v>28</v>
      </c>
      <c r="C24">
        <v>68.45</v>
      </c>
      <c r="D24" s="23"/>
      <c r="E24" s="23"/>
      <c r="F24" s="23">
        <v>117.42</v>
      </c>
      <c r="H24" s="6"/>
      <c r="I24" s="6"/>
      <c r="J24" s="6">
        <v>254</v>
      </c>
      <c r="K24" s="6"/>
      <c r="L24" s="6">
        <v>275.89999999999998</v>
      </c>
      <c r="M24" s="6">
        <v>342.16</v>
      </c>
      <c r="N24" s="6">
        <v>269.39999999999998</v>
      </c>
      <c r="O24" s="6">
        <v>268.8</v>
      </c>
    </row>
    <row r="25" spans="1:15" x14ac:dyDescent="0.2">
      <c r="A25" s="4">
        <v>5240</v>
      </c>
      <c r="B25" s="12" t="s">
        <v>29</v>
      </c>
      <c r="C25">
        <v>105.17</v>
      </c>
      <c r="D25" s="23">
        <v>135.22</v>
      </c>
      <c r="E25" s="23"/>
      <c r="F25" s="23"/>
      <c r="H25" s="6"/>
      <c r="I25" s="6"/>
      <c r="J25" s="6"/>
      <c r="K25" s="6">
        <v>187.87</v>
      </c>
      <c r="L25" s="6">
        <v>106.68</v>
      </c>
      <c r="M25" s="6">
        <v>149.36000000000001</v>
      </c>
      <c r="N25" s="6">
        <v>149.36000000000001</v>
      </c>
      <c r="O25" s="6">
        <v>124.46</v>
      </c>
    </row>
    <row r="26" spans="1:15" x14ac:dyDescent="0.2">
      <c r="A26" s="4">
        <v>5465</v>
      </c>
      <c r="B26" s="12" t="s">
        <v>14</v>
      </c>
      <c r="D26" s="23"/>
      <c r="E26" s="23"/>
      <c r="F26" s="23"/>
      <c r="H26" s="6"/>
      <c r="I26" s="6">
        <v>10071.1</v>
      </c>
      <c r="J26" s="6"/>
      <c r="K26" s="6"/>
      <c r="L26" s="6"/>
      <c r="M26" s="6"/>
      <c r="N26" s="6"/>
      <c r="O26" s="6"/>
    </row>
    <row r="27" spans="1:15" x14ac:dyDescent="0.2">
      <c r="A27" s="4">
        <v>5469</v>
      </c>
      <c r="B27" s="12" t="s">
        <v>30</v>
      </c>
      <c r="D27" s="23"/>
      <c r="E27" s="23"/>
      <c r="F27" s="23"/>
      <c r="H27" s="6"/>
      <c r="I27" s="6"/>
      <c r="J27" s="6"/>
      <c r="K27" s="6"/>
      <c r="L27" s="6"/>
      <c r="M27" s="6"/>
      <c r="N27" s="6"/>
      <c r="O27" s="6"/>
    </row>
    <row r="28" spans="1:15" x14ac:dyDescent="0.2">
      <c r="A28" s="4">
        <v>5470</v>
      </c>
      <c r="B28" s="12" t="s">
        <v>31</v>
      </c>
      <c r="C28">
        <v>3143.12</v>
      </c>
      <c r="D28" s="23">
        <v>760</v>
      </c>
      <c r="E28" s="23"/>
      <c r="F28" s="23">
        <v>793.37</v>
      </c>
      <c r="H28" s="6"/>
      <c r="I28" s="6">
        <v>6402.79</v>
      </c>
      <c r="J28" s="6">
        <v>1255.1300000000001</v>
      </c>
      <c r="K28" s="6">
        <v>430.71</v>
      </c>
      <c r="L28" s="6">
        <v>110.99</v>
      </c>
      <c r="M28" s="6">
        <v>263.94</v>
      </c>
      <c r="N28" s="6"/>
      <c r="O28" s="6"/>
    </row>
    <row r="29" spans="1:15" x14ac:dyDescent="0.2">
      <c r="A29" s="4">
        <v>5472</v>
      </c>
      <c r="B29" s="12" t="s">
        <v>15</v>
      </c>
      <c r="D29" s="23"/>
      <c r="E29" s="23"/>
      <c r="F29" s="23"/>
      <c r="H29" s="6"/>
      <c r="I29" s="6">
        <v>57.01</v>
      </c>
      <c r="J29" s="6"/>
      <c r="K29" s="6"/>
      <c r="L29" s="6"/>
      <c r="M29" s="6"/>
      <c r="N29" s="6"/>
      <c r="O29" s="6"/>
    </row>
    <row r="30" spans="1:15" x14ac:dyDescent="0.2">
      <c r="A30" s="4">
        <v>5473</v>
      </c>
      <c r="B30" s="12" t="s">
        <v>32</v>
      </c>
      <c r="D30" s="23"/>
      <c r="E30" s="23"/>
      <c r="F30" s="23"/>
      <c r="H30" s="6"/>
      <c r="I30" s="6"/>
      <c r="J30" s="6"/>
      <c r="K30" s="6">
        <v>2400</v>
      </c>
      <c r="L30" s="6"/>
      <c r="M30" s="6"/>
      <c r="N30" s="6"/>
      <c r="O30" s="6"/>
    </row>
    <row r="31" spans="1:15" x14ac:dyDescent="0.2">
      <c r="A31" s="4">
        <v>5501</v>
      </c>
      <c r="B31" s="12" t="s">
        <v>16</v>
      </c>
      <c r="D31" s="23"/>
      <c r="E31" s="23"/>
      <c r="F31" s="23"/>
      <c r="H31" s="6"/>
      <c r="I31" s="6">
        <v>185</v>
      </c>
      <c r="J31" s="6"/>
      <c r="K31" s="6"/>
      <c r="L31" s="6"/>
      <c r="M31" s="6"/>
      <c r="N31" s="6"/>
      <c r="O31" s="6"/>
    </row>
    <row r="32" spans="1:15" hidden="1" x14ac:dyDescent="0.2">
      <c r="A32" s="4">
        <v>5620</v>
      </c>
      <c r="B32" s="12" t="s">
        <v>37</v>
      </c>
      <c r="D32" s="23"/>
      <c r="E32" s="23"/>
      <c r="F32" s="23"/>
      <c r="H32" s="6"/>
      <c r="I32" s="6"/>
      <c r="J32" s="6"/>
      <c r="K32" s="6"/>
      <c r="L32" s="6"/>
      <c r="M32" s="6"/>
      <c r="N32" s="6"/>
      <c r="O32" s="6"/>
    </row>
    <row r="33" spans="1:15" hidden="1" x14ac:dyDescent="0.2">
      <c r="A33" s="4">
        <v>5685</v>
      </c>
      <c r="B33" s="12" t="s">
        <v>38</v>
      </c>
      <c r="D33" s="23"/>
      <c r="E33" s="23"/>
      <c r="F33" s="23"/>
      <c r="H33" s="6"/>
      <c r="I33" s="6"/>
      <c r="J33" s="6"/>
      <c r="K33" s="6"/>
      <c r="L33" s="6"/>
      <c r="M33" s="6"/>
      <c r="N33" s="6"/>
      <c r="O33" s="6"/>
    </row>
    <row r="34" spans="1:15" x14ac:dyDescent="0.2">
      <c r="A34" s="4">
        <v>5690</v>
      </c>
      <c r="B34" s="12" t="s">
        <v>39</v>
      </c>
      <c r="C34">
        <v>787.5</v>
      </c>
      <c r="D34" s="23"/>
      <c r="E34" s="23"/>
      <c r="F34" s="23">
        <v>427.2</v>
      </c>
      <c r="H34" s="6"/>
      <c r="I34" s="6">
        <v>93.75</v>
      </c>
      <c r="J34" s="6">
        <v>520.47</v>
      </c>
      <c r="K34" s="6"/>
      <c r="L34" s="6">
        <v>384</v>
      </c>
      <c r="M34" s="6">
        <v>1235.27</v>
      </c>
      <c r="N34" s="6">
        <v>480</v>
      </c>
      <c r="O34" s="6">
        <v>544</v>
      </c>
    </row>
    <row r="35" spans="1:15" x14ac:dyDescent="0.2">
      <c r="A35" s="4">
        <v>5691</v>
      </c>
      <c r="B35" s="12" t="s">
        <v>40</v>
      </c>
      <c r="C35">
        <v>78.75</v>
      </c>
      <c r="D35" s="23"/>
      <c r="E35" s="23">
        <v>312.48</v>
      </c>
      <c r="F35" s="23">
        <v>131.25</v>
      </c>
      <c r="H35" s="6"/>
      <c r="I35" s="6">
        <v>352.35</v>
      </c>
      <c r="J35" s="6">
        <v>365.4</v>
      </c>
      <c r="K35" s="6"/>
      <c r="L35" s="6">
        <v>336</v>
      </c>
      <c r="M35" s="6">
        <v>425</v>
      </c>
      <c r="N35" s="6">
        <v>450</v>
      </c>
      <c r="O35" s="6">
        <v>795</v>
      </c>
    </row>
    <row r="36" spans="1:15" hidden="1" x14ac:dyDescent="0.2">
      <c r="A36" s="4">
        <v>5700</v>
      </c>
      <c r="B36" s="12" t="s">
        <v>41</v>
      </c>
      <c r="D36" s="23"/>
      <c r="E36" s="23"/>
      <c r="F36" s="23"/>
      <c r="H36" s="6"/>
      <c r="I36" s="6"/>
      <c r="J36" s="6"/>
      <c r="K36" s="6"/>
      <c r="L36" s="6"/>
      <c r="M36" s="6"/>
      <c r="N36" s="6"/>
      <c r="O36" s="6"/>
    </row>
    <row r="37" spans="1:15" hidden="1" x14ac:dyDescent="0.2">
      <c r="A37" s="4">
        <v>5705</v>
      </c>
      <c r="B37" s="12" t="s">
        <v>42</v>
      </c>
      <c r="D37" s="23"/>
      <c r="E37" s="23"/>
      <c r="F37" s="23"/>
      <c r="H37" s="6"/>
      <c r="I37" s="6"/>
      <c r="J37" s="6"/>
      <c r="K37" s="6"/>
      <c r="L37" s="6"/>
      <c r="M37" s="6"/>
      <c r="N37" s="6"/>
      <c r="O37" s="6"/>
    </row>
    <row r="38" spans="1:15" x14ac:dyDescent="0.2">
      <c r="A38" s="4">
        <v>5715</v>
      </c>
      <c r="B38" s="12" t="s">
        <v>43</v>
      </c>
      <c r="D38" s="23"/>
      <c r="E38" s="23"/>
      <c r="F38" s="23"/>
      <c r="H38" s="6"/>
      <c r="I38" s="6">
        <v>1890</v>
      </c>
      <c r="J38" s="6">
        <v>1650</v>
      </c>
      <c r="K38" s="6">
        <v>720</v>
      </c>
      <c r="L38" s="6"/>
      <c r="M38" s="6">
        <v>480</v>
      </c>
      <c r="N38" s="6">
        <v>840</v>
      </c>
      <c r="O38" s="6">
        <v>1440</v>
      </c>
    </row>
    <row r="39" spans="1:15" x14ac:dyDescent="0.2">
      <c r="A39" s="4">
        <v>5750</v>
      </c>
      <c r="B39" s="12" t="s">
        <v>44</v>
      </c>
      <c r="D39" s="23"/>
      <c r="E39" s="23">
        <v>72</v>
      </c>
      <c r="F39" s="23">
        <v>10.199999999999999</v>
      </c>
      <c r="H39" s="6"/>
      <c r="I39" s="6">
        <v>125</v>
      </c>
      <c r="J39" s="6">
        <v>134.5</v>
      </c>
      <c r="K39" s="6">
        <v>112</v>
      </c>
      <c r="L39" s="6">
        <v>141</v>
      </c>
      <c r="M39" s="6"/>
      <c r="N39" s="6">
        <v>1.5</v>
      </c>
      <c r="O39" s="6">
        <v>48</v>
      </c>
    </row>
    <row r="40" spans="1:15" x14ac:dyDescent="0.2">
      <c r="A40" s="4">
        <v>5755</v>
      </c>
      <c r="B40" s="12" t="s">
        <v>18</v>
      </c>
      <c r="C40">
        <v>9.4700000000000006</v>
      </c>
      <c r="D40" s="23"/>
      <c r="E40" s="23">
        <v>2.97</v>
      </c>
      <c r="F40" s="23">
        <v>12.53</v>
      </c>
      <c r="G40" s="54">
        <v>2.23</v>
      </c>
      <c r="H40" s="6"/>
      <c r="I40" s="6">
        <v>13.94</v>
      </c>
      <c r="J40" s="6">
        <v>2.23</v>
      </c>
      <c r="K40" s="6">
        <v>12.5</v>
      </c>
      <c r="L40" s="6">
        <v>2.23</v>
      </c>
      <c r="M40" s="6">
        <v>16.940000000000001</v>
      </c>
      <c r="N40" s="6">
        <v>12.19</v>
      </c>
      <c r="O40" s="6">
        <v>2.23</v>
      </c>
    </row>
    <row r="41" spans="1:15" x14ac:dyDescent="0.2">
      <c r="A41" s="4">
        <v>5760</v>
      </c>
      <c r="B41" s="12" t="s">
        <v>45</v>
      </c>
      <c r="C41" s="40"/>
      <c r="D41" s="40"/>
      <c r="E41" s="40"/>
      <c r="F41" s="40"/>
      <c r="G41" s="40"/>
      <c r="H41" s="14"/>
      <c r="I41" s="14">
        <v>3871.8</v>
      </c>
      <c r="J41" s="14"/>
      <c r="K41" s="14"/>
      <c r="L41" s="14"/>
      <c r="M41" s="14"/>
      <c r="N41" s="14"/>
      <c r="O41" s="14"/>
    </row>
    <row r="42" spans="1:15" x14ac:dyDescent="0.2">
      <c r="A42" s="4"/>
      <c r="B42" s="10" t="s">
        <v>19</v>
      </c>
      <c r="C42" s="13">
        <f t="shared" ref="C42:N42" si="10">SUM(C21:C41)</f>
        <v>4192.46</v>
      </c>
      <c r="D42" s="13">
        <f t="shared" si="10"/>
        <v>948.19</v>
      </c>
      <c r="E42" s="13">
        <f t="shared" si="10"/>
        <v>387.45000000000005</v>
      </c>
      <c r="F42" s="13">
        <f t="shared" si="10"/>
        <v>1491.97</v>
      </c>
      <c r="G42" s="13">
        <f t="shared" si="10"/>
        <v>2.23</v>
      </c>
      <c r="H42" s="13">
        <f t="shared" si="10"/>
        <v>147.13999999999999</v>
      </c>
      <c r="I42" s="13">
        <f t="shared" si="10"/>
        <v>24190.969999999994</v>
      </c>
      <c r="J42" s="13">
        <f t="shared" si="10"/>
        <v>4181.7299999999996</v>
      </c>
      <c r="K42" s="13">
        <f t="shared" si="10"/>
        <v>3913.3</v>
      </c>
      <c r="L42" s="13">
        <f t="shared" si="10"/>
        <v>2722.46</v>
      </c>
      <c r="M42" s="13">
        <f t="shared" si="10"/>
        <v>2955</v>
      </c>
      <c r="N42" s="13">
        <f t="shared" si="10"/>
        <v>2268.6</v>
      </c>
      <c r="O42" s="13">
        <f t="shared" ref="O42" si="11">SUM(O21:O41)</f>
        <v>3278.89</v>
      </c>
    </row>
    <row r="43" spans="1:15" x14ac:dyDescent="0.2">
      <c r="A43" s="4"/>
      <c r="B43" s="12"/>
      <c r="C43" s="12"/>
      <c r="D43" s="12"/>
      <c r="E43" s="12"/>
      <c r="F43" s="12"/>
      <c r="G43" s="12"/>
      <c r="H43" s="15"/>
      <c r="I43" s="15"/>
      <c r="J43" s="15"/>
      <c r="K43" s="15"/>
      <c r="L43" s="15"/>
      <c r="M43" s="15"/>
      <c r="N43" s="15"/>
      <c r="O43" s="15"/>
    </row>
    <row r="44" spans="1:15" x14ac:dyDescent="0.2">
      <c r="A44" s="4"/>
      <c r="B44" s="16" t="s">
        <v>20</v>
      </c>
      <c r="C44" s="17">
        <f t="shared" ref="C44:N44" si="12">C11</f>
        <v>5450.1</v>
      </c>
      <c r="D44" s="17">
        <f t="shared" si="12"/>
        <v>0</v>
      </c>
      <c r="E44" s="17">
        <f t="shared" si="12"/>
        <v>0</v>
      </c>
      <c r="F44" s="17">
        <f t="shared" si="12"/>
        <v>26633.45</v>
      </c>
      <c r="G44" s="17">
        <f t="shared" si="12"/>
        <v>3119.47</v>
      </c>
      <c r="H44" s="17">
        <f t="shared" si="12"/>
        <v>0</v>
      </c>
      <c r="I44" s="17">
        <f t="shared" si="12"/>
        <v>0</v>
      </c>
      <c r="J44" s="17">
        <f t="shared" si="12"/>
        <v>7736.58</v>
      </c>
      <c r="K44" s="17">
        <f t="shared" si="12"/>
        <v>0</v>
      </c>
      <c r="L44" s="17">
        <f t="shared" si="12"/>
        <v>9407.08</v>
      </c>
      <c r="M44" s="17">
        <f t="shared" si="12"/>
        <v>11099.44</v>
      </c>
      <c r="N44" s="17">
        <f t="shared" si="12"/>
        <v>8217.99</v>
      </c>
      <c r="O44" s="17">
        <f t="shared" ref="O44" si="13">O11</f>
        <v>5757.21</v>
      </c>
    </row>
    <row r="45" spans="1:15" x14ac:dyDescent="0.2">
      <c r="A45" s="4"/>
      <c r="B45" s="16" t="s">
        <v>21</v>
      </c>
      <c r="C45" s="17">
        <f t="shared" ref="C45:N45" si="14">C18+C42</f>
        <v>4920.28</v>
      </c>
      <c r="D45" s="17">
        <f t="shared" si="14"/>
        <v>1353.17</v>
      </c>
      <c r="E45" s="17">
        <f t="shared" si="14"/>
        <v>387.45000000000005</v>
      </c>
      <c r="F45" s="17">
        <f t="shared" si="14"/>
        <v>1491.97</v>
      </c>
      <c r="G45" s="17">
        <f t="shared" si="14"/>
        <v>-33.770000000000003</v>
      </c>
      <c r="H45" s="17">
        <f t="shared" si="14"/>
        <v>147.13999999999999</v>
      </c>
      <c r="I45" s="17">
        <f t="shared" si="14"/>
        <v>24190.969999999994</v>
      </c>
      <c r="J45" s="17">
        <f t="shared" si="14"/>
        <v>4253.9199999999992</v>
      </c>
      <c r="K45" s="17">
        <f t="shared" si="14"/>
        <v>6172.75</v>
      </c>
      <c r="L45" s="17">
        <f t="shared" si="14"/>
        <v>2910.66</v>
      </c>
      <c r="M45" s="17">
        <f t="shared" si="14"/>
        <v>3300.92</v>
      </c>
      <c r="N45" s="17">
        <f t="shared" si="14"/>
        <v>2333.63</v>
      </c>
      <c r="O45" s="17">
        <f t="shared" ref="O45" si="15">O18+O42</f>
        <v>3692.87</v>
      </c>
    </row>
    <row r="46" spans="1:15" ht="12.75" thickBot="1" x14ac:dyDescent="0.25">
      <c r="A46" s="4"/>
      <c r="B46" s="16" t="s">
        <v>22</v>
      </c>
      <c r="C46" s="18">
        <f>C44-C45</f>
        <v>529.82000000000062</v>
      </c>
      <c r="D46" s="18">
        <f t="shared" ref="D46:G46" si="16">D44-D45</f>
        <v>-1353.17</v>
      </c>
      <c r="E46" s="18">
        <f t="shared" si="16"/>
        <v>-387.45000000000005</v>
      </c>
      <c r="F46" s="18">
        <f t="shared" si="16"/>
        <v>25141.48</v>
      </c>
      <c r="G46" s="18">
        <f t="shared" si="16"/>
        <v>3153.24</v>
      </c>
      <c r="H46" s="18">
        <f>H44-H45</f>
        <v>-147.13999999999999</v>
      </c>
      <c r="I46" s="18">
        <f t="shared" ref="I46:N46" si="17">I44-I45</f>
        <v>-24190.969999999994</v>
      </c>
      <c r="J46" s="18">
        <f t="shared" si="17"/>
        <v>3482.6600000000008</v>
      </c>
      <c r="K46" s="18">
        <f t="shared" si="17"/>
        <v>-6172.75</v>
      </c>
      <c r="L46" s="18">
        <f t="shared" si="17"/>
        <v>6496.42</v>
      </c>
      <c r="M46" s="18">
        <f t="shared" si="17"/>
        <v>7798.52</v>
      </c>
      <c r="N46" s="18">
        <f t="shared" si="17"/>
        <v>5884.36</v>
      </c>
      <c r="O46" s="18">
        <f t="shared" ref="O46" si="18">O44-O45</f>
        <v>2064.34</v>
      </c>
    </row>
    <row r="47" spans="1:15" ht="12.75" thickTop="1" x14ac:dyDescent="0.2"/>
    <row r="48" spans="1:15" x14ac:dyDescent="0.2">
      <c r="B48" s="56" t="s">
        <v>75</v>
      </c>
    </row>
    <row r="49" spans="2:2" x14ac:dyDescent="0.2">
      <c r="B49" s="56" t="s">
        <v>76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ABECE-61C2-4D73-BA24-845B4242E1F0}">
  <dimension ref="A2:O49"/>
  <sheetViews>
    <sheetView topLeftCell="A13" workbookViewId="0">
      <selection activeCell="N40" sqref="N40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5" x14ac:dyDescent="0.2">
      <c r="A2" s="1"/>
      <c r="B2" s="2" t="s">
        <v>54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21.3</v>
      </c>
      <c r="D3" s="12">
        <v>36.1</v>
      </c>
      <c r="E3" s="12">
        <v>5.2</v>
      </c>
      <c r="F3" s="12">
        <v>19.3</v>
      </c>
      <c r="G3" s="12">
        <v>22.7</v>
      </c>
      <c r="H3" s="6">
        <v>17.600000000000001</v>
      </c>
      <c r="I3" s="6">
        <v>41.2</v>
      </c>
      <c r="J3" s="6">
        <v>28.3</v>
      </c>
      <c r="K3" s="6">
        <v>9.1</v>
      </c>
      <c r="L3" s="6">
        <v>42.9</v>
      </c>
      <c r="M3" s="6">
        <v>11.3</v>
      </c>
      <c r="N3" s="6">
        <v>39.799999999999997</v>
      </c>
      <c r="O3" s="6">
        <v>46.4</v>
      </c>
    </row>
    <row r="4" spans="1:15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12">
        <v>67.5</v>
      </c>
      <c r="D5" s="12">
        <v>29.1</v>
      </c>
      <c r="E5" s="12"/>
      <c r="F5" s="12">
        <v>12.2</v>
      </c>
      <c r="G5" s="12">
        <v>19.2</v>
      </c>
      <c r="H5" s="6">
        <v>10.5</v>
      </c>
      <c r="I5" s="6">
        <v>32.299999999999997</v>
      </c>
      <c r="J5" s="6">
        <v>30.4</v>
      </c>
      <c r="K5" s="6"/>
      <c r="L5" s="6">
        <v>30.7</v>
      </c>
      <c r="M5" s="6"/>
      <c r="N5" s="6">
        <v>39.799999999999997</v>
      </c>
      <c r="O5" s="6">
        <v>24</v>
      </c>
    </row>
    <row r="6" spans="1:15" x14ac:dyDescent="0.2">
      <c r="A6" s="4"/>
      <c r="B6" s="5" t="s">
        <v>74</v>
      </c>
      <c r="C6" s="12">
        <v>324.26</v>
      </c>
      <c r="D6" s="12">
        <v>333.32</v>
      </c>
      <c r="E6" s="12"/>
      <c r="F6" s="12">
        <v>411.01</v>
      </c>
      <c r="G6" s="12">
        <v>375.84</v>
      </c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  <c r="O6" s="9">
        <f>[1]Pricing!I5</f>
        <v>257.01821999999999</v>
      </c>
    </row>
    <row r="7" spans="1:15" x14ac:dyDescent="0.2">
      <c r="A7" s="4"/>
      <c r="B7" s="5"/>
      <c r="C7" s="11">
        <f t="shared" ref="C7:K7" si="0">ROUND(C5*C6,2)</f>
        <v>21887.55</v>
      </c>
      <c r="D7" s="11">
        <f t="shared" si="0"/>
        <v>9699.61</v>
      </c>
      <c r="E7" s="11">
        <f t="shared" si="0"/>
        <v>0</v>
      </c>
      <c r="F7" s="11">
        <f t="shared" si="0"/>
        <v>5014.32</v>
      </c>
      <c r="G7" s="11">
        <f t="shared" si="0"/>
        <v>7216.13</v>
      </c>
      <c r="H7" s="11">
        <f t="shared" si="0"/>
        <v>3115.39</v>
      </c>
      <c r="I7" s="11">
        <f t="shared" si="0"/>
        <v>10643.82</v>
      </c>
      <c r="J7" s="11">
        <f t="shared" si="0"/>
        <v>9759.01</v>
      </c>
      <c r="K7" s="11">
        <f t="shared" si="0"/>
        <v>0</v>
      </c>
      <c r="L7" s="11">
        <f>ROUND(L5*L6,2)</f>
        <v>9468.77</v>
      </c>
      <c r="M7" s="11">
        <f t="shared" ref="M7:N7" si="1">ROUND(M5*M6,2)</f>
        <v>0</v>
      </c>
      <c r="N7" s="11">
        <f t="shared" si="1"/>
        <v>11012.66</v>
      </c>
      <c r="O7" s="11">
        <f t="shared" ref="O7" si="2">ROUND(O5*O6,2)</f>
        <v>6168.44</v>
      </c>
    </row>
    <row r="8" spans="1:15" ht="11.25" customHeight="1" x14ac:dyDescent="0.2">
      <c r="A8" s="4"/>
      <c r="B8" s="5" t="s">
        <v>3</v>
      </c>
      <c r="D8" s="23"/>
      <c r="E8" s="23"/>
      <c r="F8" s="23"/>
      <c r="H8" s="6"/>
      <c r="I8" s="6"/>
      <c r="J8" s="6"/>
      <c r="K8" s="6"/>
      <c r="L8" s="6">
        <v>19.899999999999999</v>
      </c>
      <c r="M8" s="6">
        <v>35.1</v>
      </c>
      <c r="N8" s="6"/>
      <c r="O8" s="6"/>
    </row>
    <row r="9" spans="1:15" ht="11.25" customHeight="1" x14ac:dyDescent="0.2">
      <c r="A9" s="4"/>
      <c r="B9" s="5" t="s">
        <v>55</v>
      </c>
      <c r="C9" s="41"/>
      <c r="D9" s="7"/>
      <c r="E9" s="7"/>
      <c r="F9" s="7"/>
      <c r="G9" s="46"/>
      <c r="H9" s="6"/>
      <c r="I9" s="6"/>
      <c r="J9" s="6"/>
      <c r="K9" s="6"/>
      <c r="L9" s="6">
        <v>288.39</v>
      </c>
      <c r="M9" s="6">
        <v>292.11700000000002</v>
      </c>
      <c r="N9" s="6"/>
      <c r="O9" s="6"/>
    </row>
    <row r="10" spans="1:15" ht="11.25" customHeight="1" x14ac:dyDescent="0.2">
      <c r="A10" s="4"/>
      <c r="B10" s="5"/>
      <c r="C10" s="11">
        <f t="shared" ref="C10:K10" si="3">ROUND(C8*C9,2)</f>
        <v>0</v>
      </c>
      <c r="D10" s="11">
        <f t="shared" si="3"/>
        <v>0</v>
      </c>
      <c r="E10" s="11">
        <f t="shared" si="3"/>
        <v>0</v>
      </c>
      <c r="F10" s="11">
        <f t="shared" si="3"/>
        <v>0</v>
      </c>
      <c r="G10" s="11">
        <f t="shared" si="3"/>
        <v>0</v>
      </c>
      <c r="H10" s="11">
        <f t="shared" si="3"/>
        <v>0</v>
      </c>
      <c r="I10" s="11">
        <f t="shared" si="3"/>
        <v>0</v>
      </c>
      <c r="J10" s="11">
        <f t="shared" si="3"/>
        <v>0</v>
      </c>
      <c r="K10" s="11">
        <f t="shared" si="3"/>
        <v>0</v>
      </c>
      <c r="L10" s="11">
        <f>ROUND(L8*L9,2)</f>
        <v>5738.96</v>
      </c>
      <c r="M10" s="11">
        <f t="shared" ref="M10:N10" si="4">ROUND(M8*M9,2)</f>
        <v>10253.31</v>
      </c>
      <c r="N10" s="11">
        <f t="shared" si="4"/>
        <v>0</v>
      </c>
      <c r="O10" s="11">
        <f t="shared" ref="O10" si="5">ROUND(O8*O9,2)</f>
        <v>0</v>
      </c>
    </row>
    <row r="11" spans="1:15" x14ac:dyDescent="0.2">
      <c r="A11" s="4">
        <v>4010</v>
      </c>
      <c r="B11" s="10" t="s">
        <v>5</v>
      </c>
      <c r="C11" s="11">
        <f t="shared" ref="C11:K11" si="6">C7+C10</f>
        <v>21887.55</v>
      </c>
      <c r="D11" s="11">
        <f t="shared" si="6"/>
        <v>9699.61</v>
      </c>
      <c r="E11" s="11">
        <f t="shared" si="6"/>
        <v>0</v>
      </c>
      <c r="F11" s="11">
        <f t="shared" si="6"/>
        <v>5014.32</v>
      </c>
      <c r="G11" s="11">
        <f t="shared" si="6"/>
        <v>7216.13</v>
      </c>
      <c r="H11" s="11">
        <f t="shared" si="6"/>
        <v>3115.39</v>
      </c>
      <c r="I11" s="11">
        <f t="shared" si="6"/>
        <v>10643.82</v>
      </c>
      <c r="J11" s="11">
        <f t="shared" si="6"/>
        <v>9759.01</v>
      </c>
      <c r="K11" s="11">
        <f t="shared" si="6"/>
        <v>0</v>
      </c>
      <c r="L11" s="11">
        <f>L7+L10</f>
        <v>15207.73</v>
      </c>
      <c r="M11" s="11">
        <f t="shared" ref="M11:N11" si="7">M7+M10</f>
        <v>10253.31</v>
      </c>
      <c r="N11" s="11">
        <f t="shared" si="7"/>
        <v>11012.66</v>
      </c>
      <c r="O11" s="11">
        <f t="shared" ref="O11" si="8">O7+O10</f>
        <v>6168.44</v>
      </c>
    </row>
    <row r="12" spans="1:15" x14ac:dyDescent="0.2">
      <c r="A12" s="4"/>
      <c r="B12" s="7" t="s">
        <v>6</v>
      </c>
      <c r="C12" s="44"/>
      <c r="D12" s="12"/>
      <c r="E12" s="12"/>
      <c r="F12" s="12"/>
      <c r="G12" s="48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/>
      <c r="B13" s="5" t="s">
        <v>7</v>
      </c>
      <c r="C13" s="44"/>
      <c r="D13" s="12"/>
      <c r="E13" s="12"/>
      <c r="F13" s="12"/>
      <c r="G13" s="48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5570</v>
      </c>
      <c r="B14" s="12" t="s">
        <v>8</v>
      </c>
      <c r="C14">
        <v>182</v>
      </c>
      <c r="D14" s="23">
        <v>161</v>
      </c>
      <c r="E14" s="23"/>
      <c r="F14" s="23"/>
      <c r="H14" s="6"/>
      <c r="I14" s="6">
        <v>267</v>
      </c>
      <c r="J14" s="6">
        <v>36</v>
      </c>
      <c r="K14" s="6"/>
      <c r="L14" s="6">
        <v>273</v>
      </c>
      <c r="M14" s="6"/>
      <c r="N14" s="6">
        <v>174</v>
      </c>
      <c r="O14" s="6">
        <v>234</v>
      </c>
    </row>
    <row r="15" spans="1:15" x14ac:dyDescent="0.2">
      <c r="A15" s="4">
        <v>5571</v>
      </c>
      <c r="B15" s="12" t="s">
        <v>9</v>
      </c>
      <c r="C15" s="44"/>
      <c r="D15" s="12"/>
      <c r="E15" s="12"/>
      <c r="F15" s="12"/>
      <c r="G15" s="48"/>
      <c r="H15" s="6"/>
      <c r="I15" s="6"/>
      <c r="J15" s="6"/>
      <c r="K15" s="6"/>
      <c r="L15" s="6"/>
      <c r="M15" s="6"/>
      <c r="N15" s="6"/>
      <c r="O15" s="6"/>
    </row>
    <row r="16" spans="1:15" x14ac:dyDescent="0.2">
      <c r="A16" s="4">
        <v>5572</v>
      </c>
      <c r="B16" s="12" t="s">
        <v>10</v>
      </c>
      <c r="C16" s="42"/>
      <c r="D16" s="5"/>
      <c r="E16" s="5"/>
      <c r="F16" s="5"/>
      <c r="G16" s="47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>
        <v>5573</v>
      </c>
      <c r="B17" s="12" t="s">
        <v>11</v>
      </c>
      <c r="C17">
        <v>345.34</v>
      </c>
      <c r="D17" s="40">
        <v>601.64</v>
      </c>
      <c r="E17" s="40">
        <v>95.36</v>
      </c>
      <c r="F17" s="40">
        <v>396.62</v>
      </c>
      <c r="G17" s="54">
        <v>426.58</v>
      </c>
      <c r="H17" s="6">
        <v>261.10000000000002</v>
      </c>
      <c r="I17" s="6">
        <v>678.83</v>
      </c>
      <c r="J17" s="6">
        <v>453.99</v>
      </c>
      <c r="K17" s="6">
        <v>149.49</v>
      </c>
      <c r="L17" s="6">
        <v>661.58</v>
      </c>
      <c r="M17" s="6">
        <v>170.69</v>
      </c>
      <c r="N17" s="6">
        <v>550.63</v>
      </c>
      <c r="O17" s="6">
        <v>596.29</v>
      </c>
    </row>
    <row r="18" spans="1:15" x14ac:dyDescent="0.2">
      <c r="A18" s="4"/>
      <c r="B18" s="10" t="s">
        <v>12</v>
      </c>
      <c r="C18" s="45">
        <f>SUM(C14:C17)</f>
        <v>527.33999999999992</v>
      </c>
      <c r="D18" s="45">
        <f t="shared" ref="D18:G18" si="9">SUM(D14:D17)</f>
        <v>762.64</v>
      </c>
      <c r="E18" s="45">
        <f t="shared" si="9"/>
        <v>95.36</v>
      </c>
      <c r="F18" s="45">
        <f t="shared" si="9"/>
        <v>396.62</v>
      </c>
      <c r="G18" s="45">
        <f t="shared" si="9"/>
        <v>426.58</v>
      </c>
      <c r="H18" s="13">
        <f>SUM(H14:H17)</f>
        <v>261.10000000000002</v>
      </c>
      <c r="I18" s="13">
        <f>SUM(I14:I17)</f>
        <v>945.83</v>
      </c>
      <c r="J18" s="13">
        <f t="shared" ref="J18:N18" si="10">SUM(J14:J17)</f>
        <v>489.99</v>
      </c>
      <c r="K18" s="13">
        <f t="shared" si="10"/>
        <v>149.49</v>
      </c>
      <c r="L18" s="13">
        <f t="shared" si="10"/>
        <v>934.58</v>
      </c>
      <c r="M18" s="13">
        <f t="shared" si="10"/>
        <v>170.69</v>
      </c>
      <c r="N18" s="13">
        <f t="shared" si="10"/>
        <v>724.63</v>
      </c>
      <c r="O18" s="13">
        <f t="shared" ref="O18" si="11">SUM(O14:O17)</f>
        <v>830.29</v>
      </c>
    </row>
    <row r="19" spans="1:15" ht="6.75" customHeight="1" x14ac:dyDescent="0.2">
      <c r="A19" s="4"/>
      <c r="B19" s="12"/>
      <c r="C19" s="44"/>
      <c r="D19" s="12"/>
      <c r="E19" s="12"/>
      <c r="F19" s="12"/>
      <c r="G19" s="48"/>
      <c r="H19" s="6"/>
      <c r="I19" s="6"/>
      <c r="J19" s="6"/>
      <c r="K19" s="6"/>
      <c r="L19" s="6"/>
      <c r="M19" s="6"/>
      <c r="N19" s="6"/>
      <c r="O19" s="6"/>
    </row>
    <row r="20" spans="1:15" x14ac:dyDescent="0.2">
      <c r="A20" s="4"/>
      <c r="B20" s="5" t="s">
        <v>13</v>
      </c>
      <c r="C20" s="44"/>
      <c r="D20" s="12"/>
      <c r="E20" s="12"/>
      <c r="F20" s="12"/>
      <c r="G20" s="48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4">
        <v>5085</v>
      </c>
      <c r="B21" s="12" t="s">
        <v>25</v>
      </c>
      <c r="C21" s="44"/>
      <c r="D21" s="12">
        <v>52.97</v>
      </c>
      <c r="E21" s="12"/>
      <c r="F21" s="12"/>
      <c r="G21" s="48"/>
      <c r="H21" s="6">
        <f>62.5+70.86+76.28</f>
        <v>209.64000000000001</v>
      </c>
      <c r="I21" s="6">
        <v>54.06</v>
      </c>
      <c r="J21" s="6"/>
      <c r="K21" s="6">
        <v>100.95</v>
      </c>
      <c r="L21" s="6"/>
      <c r="M21" s="6">
        <v>42.33</v>
      </c>
      <c r="N21" s="6">
        <v>66.150000000000006</v>
      </c>
      <c r="O21" s="6">
        <v>56.4</v>
      </c>
    </row>
    <row r="22" spans="1:15" x14ac:dyDescent="0.2">
      <c r="A22" s="4">
        <v>5220</v>
      </c>
      <c r="B22" s="12" t="s">
        <v>27</v>
      </c>
      <c r="D22" s="23"/>
      <c r="E22" s="23"/>
      <c r="F22" s="23"/>
      <c r="H22" s="6"/>
      <c r="I22" s="6">
        <v>1129.27</v>
      </c>
      <c r="J22" s="6"/>
      <c r="K22" s="6"/>
      <c r="L22" s="6">
        <v>636.4</v>
      </c>
      <c r="M22" s="6">
        <v>1633.79</v>
      </c>
      <c r="N22" s="6"/>
      <c r="O22" s="6">
        <v>1353.05</v>
      </c>
    </row>
    <row r="23" spans="1:15" x14ac:dyDescent="0.2">
      <c r="A23" s="4">
        <v>5225</v>
      </c>
      <c r="B23" s="12" t="s">
        <v>28</v>
      </c>
      <c r="D23" s="23">
        <v>311.94</v>
      </c>
      <c r="E23" s="23"/>
      <c r="F23" s="23">
        <v>239.52</v>
      </c>
      <c r="G23">
        <v>121.38</v>
      </c>
      <c r="H23" s="6"/>
      <c r="I23" s="6">
        <v>535.15</v>
      </c>
      <c r="J23" s="6">
        <v>255.8</v>
      </c>
      <c r="K23" s="6"/>
      <c r="L23" s="6">
        <v>456.2</v>
      </c>
      <c r="M23" s="6">
        <v>289.19</v>
      </c>
      <c r="N23" s="6">
        <v>399.25</v>
      </c>
      <c r="O23" s="6">
        <v>272</v>
      </c>
    </row>
    <row r="24" spans="1:15" x14ac:dyDescent="0.2">
      <c r="A24" s="4">
        <v>5240</v>
      </c>
      <c r="B24" s="12" t="s">
        <v>29</v>
      </c>
      <c r="C24">
        <v>105.17</v>
      </c>
      <c r="D24" s="23">
        <v>135.22</v>
      </c>
      <c r="E24" s="23">
        <v>105.17</v>
      </c>
      <c r="F24" s="23"/>
      <c r="H24" s="6"/>
      <c r="I24" s="6">
        <v>172.37</v>
      </c>
      <c r="J24" s="6"/>
      <c r="K24" s="6">
        <v>187.87</v>
      </c>
      <c r="L24" s="6">
        <v>106.68</v>
      </c>
      <c r="M24" s="6">
        <v>149.36000000000001</v>
      </c>
      <c r="N24" s="6">
        <v>149.36000000000001</v>
      </c>
      <c r="O24" s="6">
        <v>124.46</v>
      </c>
    </row>
    <row r="25" spans="1:15" x14ac:dyDescent="0.2">
      <c r="A25" s="4">
        <v>5465</v>
      </c>
      <c r="B25" s="12" t="s">
        <v>14</v>
      </c>
      <c r="D25" s="23"/>
      <c r="E25" s="23"/>
      <c r="F25" s="23"/>
      <c r="H25" s="6"/>
      <c r="I25" s="6">
        <v>365.76</v>
      </c>
      <c r="J25" s="6"/>
      <c r="K25" s="6"/>
      <c r="L25" s="6"/>
      <c r="M25" s="6"/>
      <c r="N25" s="6"/>
      <c r="O25" s="6"/>
    </row>
    <row r="26" spans="1:15" hidden="1" x14ac:dyDescent="0.2">
      <c r="A26" s="4">
        <v>5469</v>
      </c>
      <c r="B26" s="12" t="s">
        <v>30</v>
      </c>
      <c r="D26" s="23"/>
      <c r="E26" s="23"/>
      <c r="F26" s="23"/>
      <c r="H26" s="6"/>
      <c r="I26" s="6"/>
      <c r="J26" s="6"/>
      <c r="K26" s="6"/>
      <c r="L26" s="6"/>
      <c r="M26" s="6"/>
      <c r="N26" s="6"/>
      <c r="O26" s="6"/>
    </row>
    <row r="27" spans="1:15" x14ac:dyDescent="0.2">
      <c r="A27" s="4">
        <v>5470</v>
      </c>
      <c r="B27" s="12" t="s">
        <v>31</v>
      </c>
      <c r="C27">
        <v>8843.3799999999992</v>
      </c>
      <c r="D27" s="23"/>
      <c r="E27" s="23">
        <v>761.93</v>
      </c>
      <c r="F27" s="23">
        <v>171.91</v>
      </c>
      <c r="H27" s="6"/>
      <c r="I27" s="6"/>
      <c r="J27" s="6">
        <v>2386.88</v>
      </c>
      <c r="K27" s="6">
        <v>239.49</v>
      </c>
      <c r="L27" s="6">
        <v>111.02</v>
      </c>
      <c r="M27" s="6">
        <v>284.97000000000003</v>
      </c>
      <c r="N27" s="6">
        <v>560.62</v>
      </c>
      <c r="O27" s="6"/>
    </row>
    <row r="28" spans="1:15" x14ac:dyDescent="0.2">
      <c r="A28" s="4">
        <v>5472</v>
      </c>
      <c r="B28" s="12" t="s">
        <v>15</v>
      </c>
      <c r="D28" s="23"/>
      <c r="E28" s="23"/>
      <c r="F28" s="23"/>
      <c r="H28" s="6"/>
      <c r="I28" s="6">
        <v>57.01</v>
      </c>
      <c r="J28" s="6"/>
      <c r="K28" s="6"/>
      <c r="L28" s="6"/>
      <c r="M28" s="6"/>
      <c r="N28" s="6"/>
      <c r="O28" s="6"/>
    </row>
    <row r="29" spans="1:15" x14ac:dyDescent="0.2">
      <c r="A29" s="4">
        <v>5473</v>
      </c>
      <c r="B29" s="12" t="s">
        <v>32</v>
      </c>
      <c r="D29" s="23"/>
      <c r="E29" s="23"/>
      <c r="F29" s="23"/>
      <c r="H29" s="6"/>
      <c r="I29" s="6"/>
      <c r="J29" s="6"/>
      <c r="K29" s="6"/>
      <c r="L29" s="6"/>
      <c r="M29" s="6"/>
      <c r="N29" s="6">
        <v>2175</v>
      </c>
      <c r="O29" s="6"/>
    </row>
    <row r="30" spans="1:15" x14ac:dyDescent="0.2">
      <c r="A30" s="4">
        <v>5501</v>
      </c>
      <c r="B30" s="12" t="s">
        <v>16</v>
      </c>
      <c r="D30" s="23"/>
      <c r="E30" s="23"/>
      <c r="F30" s="23"/>
      <c r="H30" s="6"/>
      <c r="I30" s="6">
        <v>148</v>
      </c>
      <c r="J30" s="6"/>
      <c r="K30" s="6"/>
      <c r="L30" s="6"/>
      <c r="M30" s="6"/>
      <c r="N30" s="6"/>
      <c r="O30" s="6"/>
    </row>
    <row r="31" spans="1:15" x14ac:dyDescent="0.2">
      <c r="A31" s="4">
        <v>5620</v>
      </c>
      <c r="B31" s="12" t="s">
        <v>37</v>
      </c>
      <c r="D31" s="23"/>
      <c r="E31" s="23"/>
      <c r="F31" s="23"/>
      <c r="H31" s="6"/>
      <c r="I31" s="6">
        <v>51</v>
      </c>
      <c r="J31" s="6"/>
      <c r="K31" s="6"/>
      <c r="L31" s="6"/>
      <c r="M31" s="6"/>
      <c r="N31" s="6"/>
      <c r="O31" s="6"/>
    </row>
    <row r="32" spans="1:15" x14ac:dyDescent="0.2">
      <c r="A32" s="4">
        <v>5680</v>
      </c>
      <c r="B32" s="12" t="s">
        <v>56</v>
      </c>
      <c r="D32" s="23"/>
      <c r="E32" s="23"/>
      <c r="F32" s="23"/>
      <c r="G32">
        <v>84.8</v>
      </c>
      <c r="H32" s="6">
        <v>169</v>
      </c>
      <c r="I32" s="6"/>
      <c r="J32" s="6"/>
      <c r="K32" s="6"/>
      <c r="L32" s="6"/>
      <c r="M32" s="6"/>
      <c r="N32" s="6"/>
      <c r="O32" s="6"/>
    </row>
    <row r="33" spans="1:15" hidden="1" x14ac:dyDescent="0.2">
      <c r="A33" s="4">
        <v>5685</v>
      </c>
      <c r="B33" s="12" t="s">
        <v>38</v>
      </c>
      <c r="D33" s="23"/>
      <c r="E33" s="23"/>
      <c r="F33" s="23"/>
      <c r="H33" s="6"/>
      <c r="I33" s="6"/>
      <c r="J33" s="6"/>
      <c r="K33" s="6"/>
      <c r="L33" s="6"/>
      <c r="M33" s="6"/>
      <c r="N33" s="6"/>
      <c r="O33" s="6"/>
    </row>
    <row r="34" spans="1:15" x14ac:dyDescent="0.2">
      <c r="A34" s="4">
        <v>5690</v>
      </c>
      <c r="B34" s="12" t="s">
        <v>39</v>
      </c>
      <c r="C34">
        <v>630</v>
      </c>
      <c r="D34" s="23"/>
      <c r="E34" s="23"/>
      <c r="F34" s="23">
        <v>909.39</v>
      </c>
      <c r="G34">
        <v>564.23</v>
      </c>
      <c r="H34" s="6"/>
      <c r="I34" s="6">
        <v>1064</v>
      </c>
      <c r="J34" s="6">
        <v>577.70000000000005</v>
      </c>
      <c r="K34" s="6"/>
      <c r="L34" s="6">
        <v>862.93</v>
      </c>
      <c r="M34" s="6">
        <v>1037.8699999999999</v>
      </c>
      <c r="N34" s="6">
        <v>733.42</v>
      </c>
      <c r="O34" s="6">
        <v>544</v>
      </c>
    </row>
    <row r="35" spans="1:15" x14ac:dyDescent="0.2">
      <c r="A35" s="4">
        <v>5691</v>
      </c>
      <c r="B35" s="12" t="s">
        <v>40</v>
      </c>
      <c r="D35" s="23">
        <v>1050.52</v>
      </c>
      <c r="E35" s="23">
        <v>377.58</v>
      </c>
      <c r="F35" s="23"/>
      <c r="H35" s="6"/>
      <c r="I35" s="6"/>
      <c r="J35" s="6"/>
      <c r="K35" s="6">
        <v>339.3</v>
      </c>
      <c r="L35" s="6"/>
      <c r="M35" s="6">
        <v>575</v>
      </c>
      <c r="N35" s="6"/>
      <c r="O35" s="6"/>
    </row>
    <row r="36" spans="1:15" x14ac:dyDescent="0.2">
      <c r="A36" s="4">
        <v>5700</v>
      </c>
      <c r="B36" s="12" t="s">
        <v>41</v>
      </c>
      <c r="D36" s="23"/>
      <c r="E36" s="23"/>
      <c r="F36" s="23"/>
      <c r="H36" s="6">
        <v>2364.1999999999998</v>
      </c>
      <c r="I36" s="6"/>
      <c r="J36" s="6"/>
      <c r="K36" s="6"/>
      <c r="L36" s="6"/>
      <c r="M36" s="6"/>
      <c r="N36" s="6"/>
      <c r="O36" s="6"/>
    </row>
    <row r="37" spans="1:15" x14ac:dyDescent="0.2">
      <c r="A37" s="4">
        <v>5705</v>
      </c>
      <c r="B37" s="12" t="s">
        <v>42</v>
      </c>
      <c r="D37" s="23"/>
      <c r="E37" s="23"/>
      <c r="F37" s="23"/>
      <c r="H37" s="6"/>
      <c r="I37" s="6"/>
      <c r="J37" s="6"/>
      <c r="K37" s="6"/>
      <c r="L37" s="6"/>
      <c r="M37" s="6"/>
      <c r="N37" s="6"/>
      <c r="O37" s="6"/>
    </row>
    <row r="38" spans="1:15" x14ac:dyDescent="0.2">
      <c r="A38" s="4">
        <v>5715</v>
      </c>
      <c r="B38" s="12" t="s">
        <v>43</v>
      </c>
      <c r="D38" s="23"/>
      <c r="E38" s="23"/>
      <c r="F38" s="23"/>
      <c r="H38" s="6"/>
      <c r="I38" s="6"/>
      <c r="J38" s="6">
        <v>930</v>
      </c>
      <c r="K38" s="6"/>
      <c r="L38" s="6"/>
      <c r="M38" s="6">
        <v>360</v>
      </c>
      <c r="N38" s="6">
        <v>360</v>
      </c>
      <c r="O38" s="6">
        <v>1240</v>
      </c>
    </row>
    <row r="39" spans="1:15" x14ac:dyDescent="0.2">
      <c r="A39" s="4">
        <v>5750</v>
      </c>
      <c r="B39" s="12" t="s">
        <v>44</v>
      </c>
      <c r="C39">
        <v>250</v>
      </c>
      <c r="D39" s="23">
        <v>15.3</v>
      </c>
      <c r="E39" s="23">
        <v>87</v>
      </c>
      <c r="F39" s="23">
        <v>30.3</v>
      </c>
      <c r="G39" s="54">
        <v>11.1</v>
      </c>
      <c r="H39" s="6"/>
      <c r="I39" s="6">
        <v>40.69</v>
      </c>
      <c r="J39" s="6">
        <v>13</v>
      </c>
      <c r="K39" s="6">
        <v>104</v>
      </c>
      <c r="L39" s="6">
        <v>1</v>
      </c>
      <c r="M39" s="6"/>
      <c r="N39" s="6">
        <v>1</v>
      </c>
      <c r="O39" s="6">
        <v>40</v>
      </c>
    </row>
    <row r="40" spans="1:15" x14ac:dyDescent="0.2">
      <c r="A40" s="4">
        <v>5755</v>
      </c>
      <c r="B40" s="12" t="s">
        <v>18</v>
      </c>
      <c r="C40">
        <v>9.4700000000000006</v>
      </c>
      <c r="D40" s="23"/>
      <c r="E40" s="23">
        <v>2.97</v>
      </c>
      <c r="F40" s="23">
        <v>12.53</v>
      </c>
      <c r="G40" s="54">
        <v>2.23</v>
      </c>
      <c r="H40" s="6"/>
      <c r="I40" s="6">
        <v>13.94</v>
      </c>
      <c r="J40" s="6">
        <v>2.23</v>
      </c>
      <c r="K40" s="6">
        <v>12.5</v>
      </c>
      <c r="L40" s="6">
        <v>2.23</v>
      </c>
      <c r="M40" s="6">
        <v>16.940000000000001</v>
      </c>
      <c r="N40" s="6">
        <v>12.19</v>
      </c>
      <c r="O40" s="6">
        <v>2.23</v>
      </c>
    </row>
    <row r="41" spans="1:15" x14ac:dyDescent="0.2">
      <c r="A41" s="4">
        <v>5760</v>
      </c>
      <c r="B41" s="12" t="s">
        <v>45</v>
      </c>
      <c r="C41" s="40"/>
      <c r="D41" s="40"/>
      <c r="E41" s="40"/>
      <c r="F41" s="40"/>
      <c r="G41" s="40"/>
      <c r="H41" s="14"/>
      <c r="I41" s="14"/>
      <c r="J41" s="14"/>
      <c r="K41" s="14"/>
      <c r="L41" s="14"/>
      <c r="M41" s="14"/>
      <c r="N41" s="14"/>
      <c r="O41" s="14"/>
    </row>
    <row r="42" spans="1:15" x14ac:dyDescent="0.2">
      <c r="A42" s="4"/>
      <c r="B42" s="10" t="s">
        <v>19</v>
      </c>
      <c r="C42" s="13">
        <f>SUM(C21:C41)</f>
        <v>9838.0199999999986</v>
      </c>
      <c r="D42" s="13">
        <f t="shared" ref="D42:G42" si="12">SUM(D21:D41)</f>
        <v>1565.95</v>
      </c>
      <c r="E42" s="13">
        <f t="shared" si="12"/>
        <v>1334.6499999999999</v>
      </c>
      <c r="F42" s="13">
        <f t="shared" si="12"/>
        <v>1363.6499999999999</v>
      </c>
      <c r="G42" s="13">
        <f t="shared" si="12"/>
        <v>783.74000000000012</v>
      </c>
      <c r="H42" s="13">
        <f t="shared" ref="H42:N42" si="13">SUM(H21:H41)</f>
        <v>2742.8399999999997</v>
      </c>
      <c r="I42" s="13">
        <f t="shared" si="13"/>
        <v>3631.25</v>
      </c>
      <c r="J42" s="13">
        <f t="shared" si="13"/>
        <v>4165.6099999999997</v>
      </c>
      <c r="K42" s="13">
        <f t="shared" si="13"/>
        <v>984.1099999999999</v>
      </c>
      <c r="L42" s="13">
        <f t="shared" si="13"/>
        <v>2176.46</v>
      </c>
      <c r="M42" s="13">
        <f t="shared" si="13"/>
        <v>4389.45</v>
      </c>
      <c r="N42" s="13">
        <f t="shared" si="13"/>
        <v>4456.99</v>
      </c>
      <c r="O42" s="13">
        <f t="shared" ref="O42" si="14">SUM(O21:O41)</f>
        <v>3632.14</v>
      </c>
    </row>
    <row r="43" spans="1:15" x14ac:dyDescent="0.2">
      <c r="A43" s="4"/>
      <c r="B43" s="12"/>
      <c r="C43" s="12"/>
      <c r="D43" s="12"/>
      <c r="E43" s="12"/>
      <c r="F43" s="12"/>
      <c r="G43" s="12"/>
      <c r="H43" s="15"/>
      <c r="I43" s="15"/>
      <c r="J43" s="15"/>
      <c r="K43" s="15"/>
      <c r="L43" s="15"/>
      <c r="M43" s="15"/>
      <c r="N43" s="15"/>
      <c r="O43" s="15"/>
    </row>
    <row r="44" spans="1:15" x14ac:dyDescent="0.2">
      <c r="A44" s="4"/>
      <c r="B44" s="16" t="s">
        <v>20</v>
      </c>
      <c r="C44" s="17">
        <f>C11</f>
        <v>21887.55</v>
      </c>
      <c r="D44" s="17">
        <f>D11</f>
        <v>9699.61</v>
      </c>
      <c r="E44" s="17">
        <f>E11</f>
        <v>0</v>
      </c>
      <c r="F44" s="17">
        <f>F11</f>
        <v>5014.32</v>
      </c>
      <c r="G44" s="17">
        <f>G11</f>
        <v>7216.13</v>
      </c>
      <c r="H44" s="17">
        <f t="shared" ref="H44:N44" si="15">H11</f>
        <v>3115.39</v>
      </c>
      <c r="I44" s="17">
        <f t="shared" si="15"/>
        <v>10643.82</v>
      </c>
      <c r="J44" s="17">
        <f t="shared" si="15"/>
        <v>9759.01</v>
      </c>
      <c r="K44" s="17">
        <f t="shared" si="15"/>
        <v>0</v>
      </c>
      <c r="L44" s="17">
        <f t="shared" si="15"/>
        <v>15207.73</v>
      </c>
      <c r="M44" s="17">
        <f t="shared" si="15"/>
        <v>10253.31</v>
      </c>
      <c r="N44" s="17">
        <f t="shared" si="15"/>
        <v>11012.66</v>
      </c>
      <c r="O44" s="17">
        <f t="shared" ref="O44" si="16">O11</f>
        <v>6168.44</v>
      </c>
    </row>
    <row r="45" spans="1:15" x14ac:dyDescent="0.2">
      <c r="A45" s="4"/>
      <c r="B45" s="16" t="s">
        <v>21</v>
      </c>
      <c r="C45" s="17">
        <f>C18+C42</f>
        <v>10365.359999999999</v>
      </c>
      <c r="D45" s="17">
        <f>D18+D42</f>
        <v>2328.59</v>
      </c>
      <c r="E45" s="17">
        <f>E18+E42</f>
        <v>1430.0099999999998</v>
      </c>
      <c r="F45" s="17">
        <f>F18+F42</f>
        <v>1760.27</v>
      </c>
      <c r="G45" s="17">
        <f>G18+G42</f>
        <v>1210.3200000000002</v>
      </c>
      <c r="H45" s="17">
        <f t="shared" ref="H45:N45" si="17">H18+H42</f>
        <v>3003.9399999999996</v>
      </c>
      <c r="I45" s="17">
        <f t="shared" si="17"/>
        <v>4577.08</v>
      </c>
      <c r="J45" s="17">
        <f t="shared" si="17"/>
        <v>4655.5999999999995</v>
      </c>
      <c r="K45" s="17">
        <f t="shared" si="17"/>
        <v>1133.5999999999999</v>
      </c>
      <c r="L45" s="17">
        <f t="shared" si="17"/>
        <v>3111.04</v>
      </c>
      <c r="M45" s="17">
        <f t="shared" si="17"/>
        <v>4560.1399999999994</v>
      </c>
      <c r="N45" s="17">
        <f t="shared" si="17"/>
        <v>5181.62</v>
      </c>
      <c r="O45" s="17">
        <f t="shared" ref="O45" si="18">O18+O42</f>
        <v>4462.43</v>
      </c>
    </row>
    <row r="46" spans="1:15" ht="12.75" thickBot="1" x14ac:dyDescent="0.25">
      <c r="A46" s="4"/>
      <c r="B46" s="16" t="s">
        <v>22</v>
      </c>
      <c r="C46" s="18">
        <f>C44-C45</f>
        <v>11522.19</v>
      </c>
      <c r="D46" s="18">
        <f t="shared" ref="D46:G46" si="19">D44-D45</f>
        <v>7371.02</v>
      </c>
      <c r="E46" s="18">
        <f t="shared" si="19"/>
        <v>-1430.0099999999998</v>
      </c>
      <c r="F46" s="18">
        <f t="shared" si="19"/>
        <v>3254.0499999999997</v>
      </c>
      <c r="G46" s="18">
        <f t="shared" si="19"/>
        <v>6005.8099999999995</v>
      </c>
      <c r="H46" s="18">
        <f>H44-H45</f>
        <v>111.45000000000027</v>
      </c>
      <c r="I46" s="18">
        <f t="shared" ref="I46:N46" si="20">I44-I45</f>
        <v>6066.74</v>
      </c>
      <c r="J46" s="18">
        <f t="shared" si="20"/>
        <v>5103.4100000000008</v>
      </c>
      <c r="K46" s="18">
        <f t="shared" si="20"/>
        <v>-1133.5999999999999</v>
      </c>
      <c r="L46" s="18">
        <f t="shared" si="20"/>
        <v>12096.689999999999</v>
      </c>
      <c r="M46" s="18">
        <f t="shared" si="20"/>
        <v>5693.17</v>
      </c>
      <c r="N46" s="18">
        <f t="shared" si="20"/>
        <v>5831.04</v>
      </c>
      <c r="O46" s="18">
        <f t="shared" ref="O46" si="21">O44-O45</f>
        <v>1706.0099999999993</v>
      </c>
    </row>
    <row r="47" spans="1:15" ht="12.75" thickTop="1" x14ac:dyDescent="0.2"/>
    <row r="48" spans="1:15" x14ac:dyDescent="0.2">
      <c r="B48" s="56" t="s">
        <v>75</v>
      </c>
    </row>
    <row r="49" spans="2:2" x14ac:dyDescent="0.2">
      <c r="B49" s="56" t="s">
        <v>76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516DD-F618-4C81-9D8A-85F1EDADF07E}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ABFB8-34BF-483E-B39E-953F3025019D}">
  <dimension ref="A2:O32"/>
  <sheetViews>
    <sheetView workbookViewId="0">
      <selection activeCell="N28" sqref="N28"/>
    </sheetView>
  </sheetViews>
  <sheetFormatPr defaultRowHeight="12" x14ac:dyDescent="0.2"/>
  <cols>
    <col min="2" max="2" width="25.5" bestFit="1" customWidth="1"/>
    <col min="3" max="3" width="9.6640625" customWidth="1"/>
    <col min="4" max="7" width="9.5" customWidth="1"/>
    <col min="13" max="15" width="9.33203125" customWidth="1"/>
  </cols>
  <sheetData>
    <row r="2" spans="1:15" x14ac:dyDescent="0.2">
      <c r="A2" s="1"/>
      <c r="B2" s="2" t="s">
        <v>0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6">
        <v>0</v>
      </c>
      <c r="O3" s="12">
        <v>0</v>
      </c>
    </row>
    <row r="4" spans="1:15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5"/>
      <c r="D5" s="5"/>
      <c r="E5" s="5"/>
      <c r="F5" s="5"/>
      <c r="G5" s="5"/>
      <c r="H5" s="6"/>
      <c r="I5" s="6"/>
      <c r="J5" s="6"/>
      <c r="K5" s="6"/>
      <c r="L5" s="6"/>
      <c r="M5" s="6"/>
      <c r="N5" s="6">
        <v>57</v>
      </c>
      <c r="O5" s="6"/>
    </row>
    <row r="6" spans="1:15" x14ac:dyDescent="0.2">
      <c r="A6" s="4"/>
      <c r="B6" s="5" t="s">
        <v>4</v>
      </c>
      <c r="C6" s="5"/>
      <c r="D6" s="5"/>
      <c r="E6" s="5"/>
      <c r="F6" s="5"/>
      <c r="G6" s="5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  <c r="O6" s="9"/>
    </row>
    <row r="7" spans="1:15" x14ac:dyDescent="0.2">
      <c r="A7" s="4"/>
      <c r="B7" s="5"/>
      <c r="C7" s="5"/>
      <c r="D7" s="5"/>
      <c r="E7" s="5"/>
      <c r="F7" s="5"/>
      <c r="G7" s="5"/>
      <c r="H7" s="6"/>
      <c r="I7" s="6"/>
      <c r="J7" s="6"/>
      <c r="K7" s="6"/>
      <c r="L7" s="6"/>
      <c r="M7" s="6"/>
      <c r="N7" s="6"/>
      <c r="O7" s="6"/>
    </row>
    <row r="8" spans="1:15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0</v>
      </c>
      <c r="G8" s="11">
        <f t="shared" si="0"/>
        <v>0</v>
      </c>
      <c r="H8" s="11">
        <f>ROUND(H5*H6,2)</f>
        <v>0</v>
      </c>
      <c r="I8" s="11">
        <f>ROUND(I5*I6,2)</f>
        <v>0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15771.9</v>
      </c>
      <c r="O8" s="11">
        <f t="shared" ref="O8" si="2">ROUND(O5*O6,2)</f>
        <v>0</v>
      </c>
    </row>
    <row r="9" spans="1:15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  <c r="O9" s="6"/>
    </row>
    <row r="10" spans="1:15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  <c r="O10" s="6"/>
    </row>
    <row r="11" spans="1:15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  <c r="O11" s="6"/>
    </row>
    <row r="12" spans="1:15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5573</v>
      </c>
      <c r="B14" s="12" t="s">
        <v>11</v>
      </c>
      <c r="C14" s="12"/>
      <c r="D14" s="12"/>
      <c r="E14" s="12"/>
      <c r="F14" s="12"/>
      <c r="G14" s="12"/>
      <c r="H14" s="6"/>
      <c r="I14" s="6"/>
      <c r="J14" s="6"/>
      <c r="K14" s="6"/>
      <c r="L14" s="6"/>
      <c r="M14" s="6"/>
      <c r="N14" s="6"/>
      <c r="O14" s="6"/>
    </row>
    <row r="15" spans="1:15" x14ac:dyDescent="0.2">
      <c r="A15" s="4"/>
      <c r="B15" s="10" t="s">
        <v>12</v>
      </c>
      <c r="C15" s="13">
        <f>SUM(C11:C14)</f>
        <v>0</v>
      </c>
      <c r="D15" s="13">
        <f t="shared" ref="D15:G15" si="3">SUM(D11:D14)</f>
        <v>0</v>
      </c>
      <c r="E15" s="13">
        <f t="shared" si="3"/>
        <v>0</v>
      </c>
      <c r="F15" s="13">
        <f t="shared" si="3"/>
        <v>0</v>
      </c>
      <c r="G15" s="13">
        <f t="shared" si="3"/>
        <v>0</v>
      </c>
      <c r="H15" s="13">
        <f>SUM(H11:H14)</f>
        <v>0</v>
      </c>
      <c r="I15" s="13">
        <f>SUM(I11:I14)</f>
        <v>0</v>
      </c>
      <c r="J15" s="13">
        <f t="shared" ref="J15:N15" si="4">SUM(J11:J14)</f>
        <v>0</v>
      </c>
      <c r="K15" s="13">
        <f t="shared" si="4"/>
        <v>0</v>
      </c>
      <c r="L15" s="13">
        <f t="shared" si="4"/>
        <v>0</v>
      </c>
      <c r="M15" s="13">
        <f t="shared" si="4"/>
        <v>0</v>
      </c>
      <c r="N15" s="13">
        <f t="shared" si="4"/>
        <v>0</v>
      </c>
      <c r="O15" s="13">
        <f t="shared" ref="O15" si="5">SUM(O11:O14)</f>
        <v>0</v>
      </c>
    </row>
    <row r="16" spans="1:15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  <c r="O17" s="6"/>
    </row>
    <row r="18" spans="1:15" x14ac:dyDescent="0.2">
      <c r="A18" s="4">
        <v>5225</v>
      </c>
      <c r="B18" s="5" t="s">
        <v>28</v>
      </c>
      <c r="C18" s="5"/>
      <c r="D18" s="5"/>
      <c r="E18" s="5"/>
      <c r="F18" s="5"/>
      <c r="G18" s="5"/>
      <c r="H18" s="6"/>
      <c r="I18" s="6"/>
      <c r="J18" s="6"/>
      <c r="K18" s="6"/>
      <c r="L18" s="6"/>
      <c r="M18" s="6"/>
      <c r="N18" s="6">
        <v>517.41999999999996</v>
      </c>
      <c r="O18" s="6"/>
    </row>
    <row r="19" spans="1:15" x14ac:dyDescent="0.2">
      <c r="A19" s="4">
        <v>5465</v>
      </c>
      <c r="B19" s="12" t="s">
        <v>14</v>
      </c>
      <c r="C19" s="12"/>
      <c r="D19" s="12"/>
      <c r="E19" s="12"/>
      <c r="F19" s="12"/>
      <c r="G19" s="12"/>
      <c r="H19" s="6"/>
      <c r="I19" s="6">
        <v>365.76</v>
      </c>
      <c r="J19" s="6"/>
      <c r="K19" s="6"/>
      <c r="L19" s="6"/>
      <c r="M19" s="6"/>
      <c r="N19" s="6"/>
      <c r="O19" s="6"/>
    </row>
    <row r="20" spans="1:15" x14ac:dyDescent="0.2">
      <c r="A20" s="4">
        <v>5472</v>
      </c>
      <c r="B20" s="12" t="s">
        <v>15</v>
      </c>
      <c r="C20" s="12"/>
      <c r="D20" s="12"/>
      <c r="E20" s="12"/>
      <c r="F20" s="12"/>
      <c r="G20" s="12"/>
      <c r="H20" s="6"/>
      <c r="I20" s="6">
        <v>57.01</v>
      </c>
      <c r="J20" s="6"/>
      <c r="K20" s="6"/>
      <c r="L20" s="6"/>
      <c r="M20" s="6"/>
      <c r="N20" s="6"/>
      <c r="O20" s="6"/>
    </row>
    <row r="21" spans="1:15" x14ac:dyDescent="0.2">
      <c r="A21" s="4">
        <v>5473</v>
      </c>
      <c r="B21" s="12" t="s">
        <v>32</v>
      </c>
      <c r="C21" s="12"/>
      <c r="D21" s="12"/>
      <c r="E21" s="12">
        <v>3280</v>
      </c>
      <c r="F21" s="12"/>
      <c r="G21" s="12"/>
      <c r="H21" s="6"/>
      <c r="I21" s="6"/>
      <c r="J21" s="6"/>
      <c r="K21" s="6"/>
      <c r="L21" s="6"/>
      <c r="M21" s="6"/>
      <c r="N21" s="6"/>
      <c r="O21" s="6"/>
    </row>
    <row r="22" spans="1:15" x14ac:dyDescent="0.2">
      <c r="A22" s="4">
        <v>5501</v>
      </c>
      <c r="B22" s="12" t="s">
        <v>16</v>
      </c>
      <c r="C22" s="12"/>
      <c r="D22" s="12"/>
      <c r="E22" s="12"/>
      <c r="F22" s="12"/>
      <c r="G22" s="12"/>
      <c r="H22" s="6"/>
      <c r="I22" s="6">
        <v>148</v>
      </c>
      <c r="J22" s="6"/>
      <c r="K22" s="6"/>
      <c r="L22" s="6"/>
      <c r="M22" s="6"/>
      <c r="N22" s="6"/>
      <c r="O22" s="6"/>
    </row>
    <row r="23" spans="1:15" x14ac:dyDescent="0.2">
      <c r="A23" s="4">
        <v>5563</v>
      </c>
      <c r="B23" s="12" t="s">
        <v>17</v>
      </c>
      <c r="C23" s="12"/>
      <c r="D23" s="12"/>
      <c r="E23" s="12"/>
      <c r="F23" s="12"/>
      <c r="G23" s="12"/>
      <c r="H23" s="6">
        <v>400</v>
      </c>
      <c r="I23" s="6">
        <v>400</v>
      </c>
      <c r="J23" s="6"/>
      <c r="K23" s="6"/>
      <c r="L23" s="6"/>
      <c r="M23" s="6"/>
      <c r="N23" s="6"/>
      <c r="O23" s="6"/>
    </row>
    <row r="24" spans="1:15" x14ac:dyDescent="0.2">
      <c r="A24" s="4">
        <v>5690</v>
      </c>
      <c r="B24" s="12" t="s">
        <v>39</v>
      </c>
      <c r="C24" s="12"/>
      <c r="D24" s="12">
        <v>383.95</v>
      </c>
      <c r="E24" s="12"/>
      <c r="F24" s="12"/>
      <c r="G24" s="12"/>
      <c r="H24" s="6"/>
      <c r="I24" s="6"/>
      <c r="J24" s="6"/>
      <c r="K24" s="6"/>
      <c r="L24" s="6"/>
      <c r="M24" s="6"/>
      <c r="N24" s="6">
        <v>1361.54</v>
      </c>
      <c r="O24" s="6"/>
    </row>
    <row r="25" spans="1:15" x14ac:dyDescent="0.2">
      <c r="A25" s="4">
        <v>5691</v>
      </c>
      <c r="B25" s="12" t="s">
        <v>40</v>
      </c>
      <c r="C25" s="12"/>
      <c r="D25" s="12">
        <v>312.48</v>
      </c>
      <c r="E25" s="12"/>
      <c r="F25" s="12"/>
      <c r="G25" s="12"/>
      <c r="H25" s="6"/>
      <c r="I25" s="6"/>
      <c r="J25" s="6"/>
      <c r="K25" s="6"/>
      <c r="L25" s="6"/>
      <c r="M25" s="6"/>
      <c r="N25" s="6"/>
      <c r="O25" s="6"/>
    </row>
    <row r="26" spans="1:15" x14ac:dyDescent="0.2">
      <c r="A26" s="4">
        <v>5755</v>
      </c>
      <c r="B26" s="12" t="s">
        <v>18</v>
      </c>
      <c r="C26" s="12">
        <v>9.4700000000000006</v>
      </c>
      <c r="D26" s="12"/>
      <c r="E26" s="12">
        <v>2.97</v>
      </c>
      <c r="F26" s="12">
        <v>12.53</v>
      </c>
      <c r="G26" s="12">
        <v>2.23</v>
      </c>
      <c r="H26" s="14"/>
      <c r="I26" s="14">
        <v>13.93</v>
      </c>
      <c r="J26" s="14">
        <v>2.23</v>
      </c>
      <c r="K26" s="14">
        <v>12.5</v>
      </c>
      <c r="L26" s="14">
        <v>2.23</v>
      </c>
      <c r="M26" s="14">
        <v>16.940000000000001</v>
      </c>
      <c r="N26" s="14">
        <v>12.19</v>
      </c>
      <c r="O26" s="14">
        <v>2.2200000000000002</v>
      </c>
    </row>
    <row r="27" spans="1:15" x14ac:dyDescent="0.2">
      <c r="A27" s="4"/>
      <c r="B27" s="10" t="s">
        <v>19</v>
      </c>
      <c r="C27" s="13">
        <f t="shared" ref="C27:N27" si="6">SUM(C19:C26)</f>
        <v>9.4700000000000006</v>
      </c>
      <c r="D27" s="13">
        <f t="shared" si="6"/>
        <v>696.43000000000006</v>
      </c>
      <c r="E27" s="13">
        <f t="shared" si="6"/>
        <v>3282.97</v>
      </c>
      <c r="F27" s="13">
        <f t="shared" si="6"/>
        <v>12.53</v>
      </c>
      <c r="G27" s="13">
        <f t="shared" si="6"/>
        <v>2.23</v>
      </c>
      <c r="H27" s="13">
        <f t="shared" si="6"/>
        <v>400</v>
      </c>
      <c r="I27" s="13">
        <f t="shared" si="6"/>
        <v>984.69999999999993</v>
      </c>
      <c r="J27" s="13">
        <f t="shared" si="6"/>
        <v>2.23</v>
      </c>
      <c r="K27" s="13">
        <f t="shared" si="6"/>
        <v>12.5</v>
      </c>
      <c r="L27" s="13">
        <f t="shared" si="6"/>
        <v>2.23</v>
      </c>
      <c r="M27" s="13">
        <f t="shared" si="6"/>
        <v>16.940000000000001</v>
      </c>
      <c r="N27" s="13">
        <f>SUM(N18:N26)</f>
        <v>1891.15</v>
      </c>
      <c r="O27" s="13">
        <f t="shared" ref="O27" si="7">SUM(O19:O26)</f>
        <v>2.2200000000000002</v>
      </c>
    </row>
    <row r="28" spans="1:15" x14ac:dyDescent="0.2">
      <c r="A28" s="4"/>
      <c r="B28" s="12"/>
      <c r="C28" s="12"/>
      <c r="D28" s="12"/>
      <c r="E28" s="12"/>
      <c r="F28" s="12"/>
      <c r="G28" s="12"/>
      <c r="H28" s="15"/>
      <c r="I28" s="15"/>
      <c r="J28" s="15"/>
      <c r="K28" s="15"/>
      <c r="L28" s="15"/>
      <c r="M28" s="15"/>
      <c r="N28" s="15"/>
      <c r="O28" s="15"/>
    </row>
    <row r="29" spans="1:15" x14ac:dyDescent="0.2">
      <c r="A29" s="4"/>
      <c r="B29" s="16" t="s">
        <v>20</v>
      </c>
      <c r="C29" s="17">
        <f>C8</f>
        <v>0</v>
      </c>
      <c r="D29" s="17">
        <f t="shared" ref="D29:G29" si="8">D8</f>
        <v>0</v>
      </c>
      <c r="E29" s="17">
        <f t="shared" si="8"/>
        <v>0</v>
      </c>
      <c r="F29" s="17">
        <f t="shared" si="8"/>
        <v>0</v>
      </c>
      <c r="G29" s="17">
        <f t="shared" si="8"/>
        <v>0</v>
      </c>
      <c r="H29" s="17">
        <f t="shared" ref="H29:N29" si="9">H8</f>
        <v>0</v>
      </c>
      <c r="I29" s="17">
        <f t="shared" si="9"/>
        <v>0</v>
      </c>
      <c r="J29" s="17">
        <f t="shared" si="9"/>
        <v>0</v>
      </c>
      <c r="K29" s="17">
        <f t="shared" si="9"/>
        <v>0</v>
      </c>
      <c r="L29" s="17">
        <f t="shared" si="9"/>
        <v>0</v>
      </c>
      <c r="M29" s="17">
        <f t="shared" si="9"/>
        <v>0</v>
      </c>
      <c r="N29" s="17">
        <f t="shared" si="9"/>
        <v>15771.9</v>
      </c>
      <c r="O29" s="17">
        <f t="shared" ref="O29" si="10">O8</f>
        <v>0</v>
      </c>
    </row>
    <row r="30" spans="1:15" x14ac:dyDescent="0.2">
      <c r="A30" s="4"/>
      <c r="B30" s="16" t="s">
        <v>21</v>
      </c>
      <c r="C30" s="17">
        <f t="shared" ref="C30:N30" si="11">C15+C27</f>
        <v>9.4700000000000006</v>
      </c>
      <c r="D30" s="17">
        <f t="shared" si="11"/>
        <v>696.43000000000006</v>
      </c>
      <c r="E30" s="17">
        <f t="shared" si="11"/>
        <v>3282.97</v>
      </c>
      <c r="F30" s="17">
        <f t="shared" si="11"/>
        <v>12.53</v>
      </c>
      <c r="G30" s="17">
        <f t="shared" si="11"/>
        <v>2.23</v>
      </c>
      <c r="H30" s="17">
        <f t="shared" si="11"/>
        <v>400</v>
      </c>
      <c r="I30" s="17">
        <f t="shared" si="11"/>
        <v>984.69999999999993</v>
      </c>
      <c r="J30" s="17">
        <f t="shared" si="11"/>
        <v>2.23</v>
      </c>
      <c r="K30" s="17">
        <f t="shared" si="11"/>
        <v>12.5</v>
      </c>
      <c r="L30" s="17">
        <f t="shared" si="11"/>
        <v>2.23</v>
      </c>
      <c r="M30" s="17">
        <f t="shared" si="11"/>
        <v>16.940000000000001</v>
      </c>
      <c r="N30" s="17">
        <f t="shared" si="11"/>
        <v>1891.15</v>
      </c>
      <c r="O30" s="17">
        <f t="shared" ref="O30" si="12">O15+O27</f>
        <v>2.2200000000000002</v>
      </c>
    </row>
    <row r="31" spans="1:15" ht="12.75" thickBot="1" x14ac:dyDescent="0.25">
      <c r="A31" s="4"/>
      <c r="B31" s="16" t="s">
        <v>22</v>
      </c>
      <c r="C31" s="18">
        <f>C29-C30</f>
        <v>-9.4700000000000006</v>
      </c>
      <c r="D31" s="18">
        <f t="shared" ref="D31:G31" si="13">D29-D30</f>
        <v>-696.43000000000006</v>
      </c>
      <c r="E31" s="18">
        <f t="shared" si="13"/>
        <v>-3282.97</v>
      </c>
      <c r="F31" s="18">
        <f t="shared" si="13"/>
        <v>-12.53</v>
      </c>
      <c r="G31" s="18">
        <f t="shared" si="13"/>
        <v>-2.23</v>
      </c>
      <c r="H31" s="18">
        <f>H29-H30</f>
        <v>-400</v>
      </c>
      <c r="I31" s="18">
        <f t="shared" ref="I31:N31" si="14">I29-I30</f>
        <v>-984.69999999999993</v>
      </c>
      <c r="J31" s="18">
        <f t="shared" si="14"/>
        <v>-2.23</v>
      </c>
      <c r="K31" s="18">
        <f t="shared" si="14"/>
        <v>-12.5</v>
      </c>
      <c r="L31" s="18">
        <f t="shared" si="14"/>
        <v>-2.23</v>
      </c>
      <c r="M31" s="18">
        <f t="shared" si="14"/>
        <v>-16.940000000000001</v>
      </c>
      <c r="N31" s="18">
        <f t="shared" si="14"/>
        <v>13880.75</v>
      </c>
      <c r="O31" s="18">
        <f t="shared" ref="O31" si="15">O29-O30</f>
        <v>-2.2200000000000002</v>
      </c>
    </row>
    <row r="32" spans="1:15" ht="12.75" thickTop="1" x14ac:dyDescent="0.2"/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EB1DC-3B8B-4E51-B8DB-A68E7074B88A}">
  <dimension ref="A2:I47"/>
  <sheetViews>
    <sheetView topLeftCell="XFD25" workbookViewId="0">
      <selection sqref="A1:XFD1048576"/>
    </sheetView>
  </sheetViews>
  <sheetFormatPr defaultColWidth="0" defaultRowHeight="12" x14ac:dyDescent="0.2"/>
  <cols>
    <col min="1" max="1" width="9.33203125" hidden="1" customWidth="1"/>
    <col min="2" max="2" width="26.6640625" hidden="1" customWidth="1"/>
    <col min="3" max="16384" width="9.33203125" hidden="1"/>
  </cols>
  <sheetData>
    <row r="2" spans="1:9" x14ac:dyDescent="0.2">
      <c r="A2" s="1"/>
      <c r="B2" s="2" t="s">
        <v>59</v>
      </c>
      <c r="C2" s="3">
        <v>43617</v>
      </c>
      <c r="D2" s="3">
        <v>43647</v>
      </c>
      <c r="E2" s="3">
        <v>43678</v>
      </c>
      <c r="F2" s="3">
        <v>43709</v>
      </c>
      <c r="G2" s="3">
        <v>43739</v>
      </c>
      <c r="H2" s="3">
        <v>43770</v>
      </c>
      <c r="I2" s="3">
        <v>43800</v>
      </c>
    </row>
    <row r="3" spans="1:9" x14ac:dyDescent="0.2">
      <c r="A3" s="4"/>
      <c r="B3" s="5" t="s">
        <v>1</v>
      </c>
      <c r="C3" s="6"/>
      <c r="D3" s="6"/>
      <c r="E3" s="6"/>
      <c r="F3" s="6"/>
      <c r="G3" s="6"/>
      <c r="H3" s="6"/>
      <c r="I3" s="6"/>
    </row>
    <row r="4" spans="1:9" x14ac:dyDescent="0.2">
      <c r="A4" s="4"/>
      <c r="B4" s="7" t="s">
        <v>2</v>
      </c>
      <c r="C4" s="8"/>
      <c r="D4" s="8"/>
      <c r="E4" s="8"/>
      <c r="F4" s="8"/>
      <c r="G4" s="8"/>
      <c r="H4" s="8"/>
      <c r="I4" s="8"/>
    </row>
    <row r="5" spans="1:9" x14ac:dyDescent="0.2">
      <c r="A5" s="4"/>
      <c r="B5" s="5" t="s">
        <v>3</v>
      </c>
      <c r="C5" s="6">
        <v>46</v>
      </c>
      <c r="D5" s="6">
        <v>2.6</v>
      </c>
      <c r="E5" s="6"/>
      <c r="F5" s="6"/>
      <c r="G5" s="6"/>
      <c r="H5" s="6"/>
      <c r="I5" s="6"/>
    </row>
    <row r="6" spans="1:9" x14ac:dyDescent="0.2">
      <c r="A6" s="4"/>
      <c r="B6" s="5" t="s">
        <v>4</v>
      </c>
      <c r="C6" s="9">
        <f>[1]Pricing!B5</f>
        <v>296.70400000000001</v>
      </c>
      <c r="D6" s="9">
        <f>[1]Pricing!C5</f>
        <v>329.53</v>
      </c>
      <c r="E6" s="9">
        <f>[1]Pricing!D5</f>
        <v>321.02</v>
      </c>
      <c r="F6" s="9">
        <f>[1]Pricing!E5</f>
        <v>328.55</v>
      </c>
      <c r="G6" s="9">
        <f>[1]Pricing!F5</f>
        <v>308.42899999999997</v>
      </c>
      <c r="H6" s="9">
        <f>[1]Pricing!G5</f>
        <v>302.11200000000002</v>
      </c>
      <c r="I6" s="9">
        <f>[1]Pricing!H5</f>
        <v>276.70260000000002</v>
      </c>
    </row>
    <row r="7" spans="1:9" x14ac:dyDescent="0.2">
      <c r="A7" s="4"/>
      <c r="B7" s="5"/>
      <c r="C7" s="6"/>
      <c r="D7" s="6"/>
      <c r="E7" s="6"/>
      <c r="F7" s="6"/>
      <c r="G7" s="6"/>
      <c r="H7" s="6"/>
      <c r="I7" s="6"/>
    </row>
    <row r="8" spans="1:9" x14ac:dyDescent="0.2">
      <c r="A8" s="4">
        <v>4010</v>
      </c>
      <c r="B8" s="10" t="s">
        <v>5</v>
      </c>
      <c r="C8" s="11">
        <f>ROUND(C5*C6,2)</f>
        <v>13648.38</v>
      </c>
      <c r="D8" s="11">
        <f>ROUND(D5*D6,2)</f>
        <v>856.78</v>
      </c>
      <c r="E8" s="11">
        <f t="shared" ref="E8:I8" si="0">ROUND(E5*E6,2)</f>
        <v>0</v>
      </c>
      <c r="F8" s="11">
        <f t="shared" si="0"/>
        <v>0</v>
      </c>
      <c r="G8" s="11">
        <f t="shared" si="0"/>
        <v>0</v>
      </c>
      <c r="H8" s="11">
        <f t="shared" si="0"/>
        <v>0</v>
      </c>
      <c r="I8" s="11">
        <f t="shared" si="0"/>
        <v>0</v>
      </c>
    </row>
    <row r="9" spans="1:9" x14ac:dyDescent="0.2">
      <c r="A9" s="4"/>
      <c r="B9" s="7" t="s">
        <v>6</v>
      </c>
      <c r="C9" s="6"/>
      <c r="D9" s="6"/>
      <c r="E9" s="6"/>
      <c r="F9" s="6"/>
      <c r="G9" s="6"/>
      <c r="H9" s="6"/>
      <c r="I9" s="6"/>
    </row>
    <row r="10" spans="1:9" x14ac:dyDescent="0.2">
      <c r="A10" s="4"/>
      <c r="B10" s="5" t="s">
        <v>7</v>
      </c>
      <c r="C10" s="6"/>
      <c r="D10" s="6"/>
      <c r="E10" s="6"/>
      <c r="F10" s="6"/>
      <c r="G10" s="6"/>
      <c r="H10" s="6"/>
      <c r="I10" s="6"/>
    </row>
    <row r="11" spans="1:9" x14ac:dyDescent="0.2">
      <c r="A11" s="4">
        <v>5570</v>
      </c>
      <c r="B11" s="12" t="s">
        <v>8</v>
      </c>
      <c r="C11" s="6"/>
      <c r="D11" s="6"/>
      <c r="E11" s="6"/>
      <c r="F11" s="6"/>
      <c r="G11" s="6"/>
      <c r="H11" s="6"/>
      <c r="I11" s="6"/>
    </row>
    <row r="12" spans="1:9" x14ac:dyDescent="0.2">
      <c r="A12" s="4">
        <v>5571</v>
      </c>
      <c r="B12" s="12" t="s">
        <v>9</v>
      </c>
      <c r="C12" s="6"/>
      <c r="D12" s="6"/>
      <c r="E12" s="6"/>
      <c r="F12" s="6"/>
      <c r="G12" s="6"/>
      <c r="H12" s="6"/>
      <c r="I12" s="6"/>
    </row>
    <row r="13" spans="1:9" x14ac:dyDescent="0.2">
      <c r="A13" s="4">
        <v>5572</v>
      </c>
      <c r="B13" s="12" t="s">
        <v>10</v>
      </c>
      <c r="C13" s="6"/>
      <c r="D13" s="6"/>
      <c r="E13" s="6"/>
      <c r="F13" s="6"/>
      <c r="G13" s="6"/>
      <c r="H13" s="6"/>
      <c r="I13" s="6"/>
    </row>
    <row r="14" spans="1:9" x14ac:dyDescent="0.2">
      <c r="A14" s="4">
        <v>5573</v>
      </c>
      <c r="B14" s="12" t="s">
        <v>11</v>
      </c>
      <c r="C14" s="6"/>
      <c r="D14" s="6"/>
      <c r="E14" s="6"/>
      <c r="F14" s="6"/>
      <c r="G14" s="6"/>
      <c r="H14" s="6"/>
      <c r="I14" s="6"/>
    </row>
    <row r="15" spans="1:9" x14ac:dyDescent="0.2">
      <c r="A15" s="4"/>
      <c r="B15" s="10" t="s">
        <v>12</v>
      </c>
      <c r="C15" s="13">
        <f>SUM(C11:C14)</f>
        <v>0</v>
      </c>
      <c r="D15" s="13">
        <f>SUM(D11:D14)</f>
        <v>0</v>
      </c>
      <c r="E15" s="13">
        <f t="shared" ref="E15:I15" si="1">SUM(E11:E14)</f>
        <v>0</v>
      </c>
      <c r="F15" s="13">
        <f t="shared" si="1"/>
        <v>0</v>
      </c>
      <c r="G15" s="13">
        <f t="shared" si="1"/>
        <v>0</v>
      </c>
      <c r="H15" s="13">
        <f t="shared" si="1"/>
        <v>0</v>
      </c>
      <c r="I15" s="13">
        <f t="shared" si="1"/>
        <v>0</v>
      </c>
    </row>
    <row r="16" spans="1:9" ht="6.75" customHeight="1" x14ac:dyDescent="0.2">
      <c r="A16" s="4"/>
      <c r="B16" s="12"/>
      <c r="C16" s="6"/>
      <c r="D16" s="6"/>
      <c r="E16" s="6"/>
      <c r="F16" s="6"/>
      <c r="G16" s="6"/>
      <c r="H16" s="6"/>
      <c r="I16" s="6"/>
    </row>
    <row r="17" spans="1:9" x14ac:dyDescent="0.2">
      <c r="A17" s="4"/>
      <c r="B17" s="5" t="s">
        <v>13</v>
      </c>
      <c r="C17" s="6"/>
      <c r="D17" s="6"/>
      <c r="E17" s="6"/>
      <c r="F17" s="6"/>
      <c r="G17" s="6"/>
      <c r="H17" s="6"/>
      <c r="I17" s="6"/>
    </row>
    <row r="18" spans="1:9" x14ac:dyDescent="0.2">
      <c r="A18" s="4">
        <v>5085</v>
      </c>
      <c r="B18" s="12" t="s">
        <v>25</v>
      </c>
      <c r="C18" s="6"/>
      <c r="D18" s="6">
        <v>54.06</v>
      </c>
      <c r="E18" s="6"/>
      <c r="F18" s="6">
        <v>50.74</v>
      </c>
      <c r="G18" s="6"/>
      <c r="H18" s="6"/>
      <c r="I18" s="6"/>
    </row>
    <row r="19" spans="1:9" x14ac:dyDescent="0.2">
      <c r="A19" s="4">
        <v>5100</v>
      </c>
      <c r="B19" s="12" t="s">
        <v>26</v>
      </c>
      <c r="C19" s="6"/>
      <c r="D19" s="6"/>
      <c r="E19" s="6"/>
      <c r="F19" s="6"/>
      <c r="G19" s="6"/>
      <c r="H19" s="6"/>
      <c r="I19" s="6"/>
    </row>
    <row r="20" spans="1:9" x14ac:dyDescent="0.2">
      <c r="A20" s="4">
        <v>5220</v>
      </c>
      <c r="B20" s="12" t="s">
        <v>27</v>
      </c>
      <c r="C20" s="6"/>
      <c r="D20" s="6"/>
      <c r="E20" s="6"/>
      <c r="F20" s="6"/>
      <c r="G20" s="6"/>
      <c r="H20" s="6"/>
      <c r="I20" s="6"/>
    </row>
    <row r="21" spans="1:9" x14ac:dyDescent="0.2">
      <c r="A21" s="4">
        <v>5225</v>
      </c>
      <c r="B21" s="12" t="s">
        <v>28</v>
      </c>
      <c r="C21" s="6"/>
      <c r="D21" s="6"/>
      <c r="E21" s="6"/>
      <c r="F21" s="6"/>
      <c r="G21" s="6"/>
      <c r="H21" s="6"/>
      <c r="I21" s="6"/>
    </row>
    <row r="22" spans="1:9" x14ac:dyDescent="0.2">
      <c r="A22" s="4">
        <v>5240</v>
      </c>
      <c r="B22" s="12" t="s">
        <v>29</v>
      </c>
      <c r="C22" s="6"/>
      <c r="D22" s="6"/>
      <c r="E22" s="6"/>
      <c r="F22" s="6"/>
      <c r="G22" s="6"/>
      <c r="H22" s="6"/>
      <c r="I22" s="6"/>
    </row>
    <row r="23" spans="1:9" x14ac:dyDescent="0.2">
      <c r="A23" s="4">
        <v>5465</v>
      </c>
      <c r="B23" s="12" t="s">
        <v>14</v>
      </c>
      <c r="C23" s="6"/>
      <c r="D23" s="6">
        <v>7395.97</v>
      </c>
      <c r="E23" s="6"/>
      <c r="F23" s="6"/>
      <c r="G23" s="6"/>
      <c r="H23" s="6"/>
      <c r="I23" s="6"/>
    </row>
    <row r="24" spans="1:9" x14ac:dyDescent="0.2">
      <c r="A24" s="4">
        <v>5469</v>
      </c>
      <c r="B24" s="12" t="s">
        <v>30</v>
      </c>
      <c r="C24" s="6"/>
      <c r="D24" s="6"/>
      <c r="E24" s="6"/>
      <c r="F24" s="6"/>
      <c r="G24" s="6"/>
      <c r="H24" s="6"/>
      <c r="I24" s="6"/>
    </row>
    <row r="25" spans="1:9" x14ac:dyDescent="0.2">
      <c r="A25" s="4">
        <v>5470</v>
      </c>
      <c r="B25" s="12" t="s">
        <v>31</v>
      </c>
      <c r="C25" s="6">
        <f>600+950+1200</f>
        <v>2750</v>
      </c>
      <c r="D25" s="6"/>
      <c r="E25" s="6"/>
      <c r="F25" s="6">
        <v>180.2</v>
      </c>
      <c r="G25" s="6"/>
      <c r="H25" s="6"/>
      <c r="I25" s="6"/>
    </row>
    <row r="26" spans="1:9" x14ac:dyDescent="0.2">
      <c r="A26" s="4">
        <v>5473</v>
      </c>
      <c r="B26" s="12" t="s">
        <v>32</v>
      </c>
      <c r="C26" s="6"/>
      <c r="D26" s="6"/>
      <c r="E26" s="6"/>
      <c r="F26" s="6"/>
      <c r="G26" s="6"/>
      <c r="H26" s="6"/>
      <c r="I26" s="6"/>
    </row>
    <row r="27" spans="1:9" x14ac:dyDescent="0.2">
      <c r="A27" s="4">
        <v>5501</v>
      </c>
      <c r="B27" s="12" t="s">
        <v>16</v>
      </c>
      <c r="C27" s="6"/>
      <c r="D27" s="6">
        <v>37</v>
      </c>
      <c r="E27" s="6"/>
      <c r="F27" s="6"/>
      <c r="G27" s="6"/>
      <c r="H27" s="6"/>
      <c r="I27" s="6"/>
    </row>
    <row r="28" spans="1:9" x14ac:dyDescent="0.2">
      <c r="A28" s="4">
        <v>5560</v>
      </c>
      <c r="B28" s="12" t="s">
        <v>33</v>
      </c>
      <c r="C28" s="6"/>
      <c r="D28" s="6"/>
      <c r="E28" s="6"/>
      <c r="F28" s="6"/>
      <c r="G28" s="6"/>
      <c r="H28" s="6"/>
      <c r="I28" s="6"/>
    </row>
    <row r="29" spans="1:9" x14ac:dyDescent="0.2">
      <c r="A29" s="4">
        <v>5561</v>
      </c>
      <c r="B29" s="12" t="s">
        <v>34</v>
      </c>
      <c r="C29" s="6"/>
      <c r="D29" s="6"/>
      <c r="E29" s="6"/>
      <c r="F29" s="6"/>
      <c r="G29" s="6"/>
      <c r="H29" s="6"/>
      <c r="I29" s="6"/>
    </row>
    <row r="30" spans="1:9" x14ac:dyDescent="0.2">
      <c r="A30" s="4">
        <v>5562</v>
      </c>
      <c r="B30" s="12" t="s">
        <v>35</v>
      </c>
      <c r="C30" s="6"/>
      <c r="D30" s="6"/>
      <c r="E30" s="6"/>
      <c r="F30" s="6"/>
      <c r="G30" s="6"/>
      <c r="H30" s="6"/>
      <c r="I30" s="6"/>
    </row>
    <row r="31" spans="1:9" x14ac:dyDescent="0.2">
      <c r="A31" s="4">
        <v>5563</v>
      </c>
      <c r="B31" s="12" t="s">
        <v>17</v>
      </c>
      <c r="C31" s="6"/>
      <c r="D31" s="6"/>
      <c r="E31" s="6"/>
      <c r="F31" s="6"/>
      <c r="G31" s="6"/>
      <c r="H31" s="6"/>
      <c r="I31" s="6"/>
    </row>
    <row r="32" spans="1:9" x14ac:dyDescent="0.2">
      <c r="A32" s="4">
        <v>5564</v>
      </c>
      <c r="B32" s="12" t="s">
        <v>36</v>
      </c>
      <c r="C32" s="6"/>
      <c r="D32" s="6"/>
      <c r="E32" s="6"/>
      <c r="F32" s="6"/>
      <c r="G32" s="6"/>
      <c r="H32" s="6"/>
      <c r="I32" s="6"/>
    </row>
    <row r="33" spans="1:9" x14ac:dyDescent="0.2">
      <c r="A33" s="4">
        <v>5620</v>
      </c>
      <c r="B33" s="12" t="s">
        <v>37</v>
      </c>
      <c r="C33" s="6"/>
      <c r="D33" s="6"/>
      <c r="E33" s="6"/>
      <c r="F33" s="6"/>
      <c r="G33" s="6"/>
      <c r="H33" s="6"/>
      <c r="I33" s="6"/>
    </row>
    <row r="34" spans="1:9" x14ac:dyDescent="0.2">
      <c r="A34" s="4">
        <v>5685</v>
      </c>
      <c r="B34" s="12" t="s">
        <v>38</v>
      </c>
      <c r="C34" s="6"/>
      <c r="D34" s="6"/>
      <c r="E34" s="6"/>
      <c r="F34" s="6"/>
      <c r="G34" s="6"/>
      <c r="H34" s="6"/>
      <c r="I34" s="6"/>
    </row>
    <row r="35" spans="1:9" x14ac:dyDescent="0.2">
      <c r="A35" s="4">
        <v>5690</v>
      </c>
      <c r="B35" s="12" t="s">
        <v>39</v>
      </c>
      <c r="C35" s="6"/>
      <c r="D35" s="6"/>
      <c r="E35" s="6"/>
      <c r="F35" s="6"/>
      <c r="G35" s="6"/>
      <c r="H35" s="6"/>
      <c r="I35" s="6"/>
    </row>
    <row r="36" spans="1:9" x14ac:dyDescent="0.2">
      <c r="A36" s="4">
        <v>5691</v>
      </c>
      <c r="B36" s="12" t="s">
        <v>40</v>
      </c>
      <c r="C36" s="6"/>
      <c r="D36" s="6"/>
      <c r="E36" s="6"/>
      <c r="F36" s="6"/>
      <c r="G36" s="6"/>
      <c r="H36" s="6"/>
      <c r="I36" s="6"/>
    </row>
    <row r="37" spans="1:9" x14ac:dyDescent="0.2">
      <c r="A37" s="4">
        <v>5700</v>
      </c>
      <c r="B37" s="12" t="s">
        <v>41</v>
      </c>
      <c r="C37" s="6"/>
      <c r="D37" s="6"/>
      <c r="E37" s="6"/>
      <c r="F37" s="6"/>
      <c r="G37" s="6"/>
      <c r="H37" s="6"/>
      <c r="I37" s="6"/>
    </row>
    <row r="38" spans="1:9" x14ac:dyDescent="0.2">
      <c r="A38" s="4">
        <v>5705</v>
      </c>
      <c r="B38" s="12" t="s">
        <v>42</v>
      </c>
      <c r="C38" s="6"/>
      <c r="D38" s="6"/>
      <c r="E38" s="6"/>
      <c r="F38" s="6"/>
      <c r="G38" s="6"/>
      <c r="H38" s="6"/>
      <c r="I38" s="6"/>
    </row>
    <row r="39" spans="1:9" x14ac:dyDescent="0.2">
      <c r="A39" s="4">
        <v>5715</v>
      </c>
      <c r="B39" s="12" t="s">
        <v>43</v>
      </c>
      <c r="C39" s="6"/>
      <c r="D39" s="6"/>
      <c r="E39" s="6"/>
      <c r="F39" s="6"/>
      <c r="G39" s="6"/>
      <c r="H39" s="6"/>
      <c r="I39" s="6"/>
    </row>
    <row r="40" spans="1:9" x14ac:dyDescent="0.2">
      <c r="A40" s="4">
        <v>5750</v>
      </c>
      <c r="B40" s="12" t="s">
        <v>44</v>
      </c>
      <c r="C40" s="6"/>
      <c r="D40" s="6"/>
      <c r="E40" s="6"/>
      <c r="F40" s="6"/>
      <c r="G40" s="6"/>
      <c r="H40" s="6"/>
      <c r="I40" s="6"/>
    </row>
    <row r="41" spans="1:9" x14ac:dyDescent="0.2">
      <c r="A41" s="4">
        <v>5760</v>
      </c>
      <c r="B41" s="12" t="s">
        <v>45</v>
      </c>
      <c r="C41" s="14"/>
      <c r="D41" s="14"/>
      <c r="E41" s="14"/>
      <c r="F41" s="14"/>
      <c r="G41" s="14"/>
      <c r="H41" s="14"/>
      <c r="I41" s="14"/>
    </row>
    <row r="42" spans="1:9" x14ac:dyDescent="0.2">
      <c r="A42" s="4"/>
      <c r="B42" s="10" t="s">
        <v>19</v>
      </c>
      <c r="C42" s="13">
        <f>SUM(C18:C41)</f>
        <v>2750</v>
      </c>
      <c r="D42" s="13">
        <f t="shared" ref="D42:I42" si="2">SUM(D18:D41)</f>
        <v>7487.0300000000007</v>
      </c>
      <c r="E42" s="13">
        <f t="shared" si="2"/>
        <v>0</v>
      </c>
      <c r="F42" s="13">
        <f t="shared" si="2"/>
        <v>230.94</v>
      </c>
      <c r="G42" s="13">
        <f t="shared" si="2"/>
        <v>0</v>
      </c>
      <c r="H42" s="13">
        <f t="shared" si="2"/>
        <v>0</v>
      </c>
      <c r="I42" s="13">
        <f t="shared" si="2"/>
        <v>0</v>
      </c>
    </row>
    <row r="43" spans="1:9" x14ac:dyDescent="0.2">
      <c r="A43" s="4"/>
      <c r="B43" s="12"/>
      <c r="C43" s="15"/>
      <c r="D43" s="15"/>
      <c r="E43" s="15"/>
      <c r="F43" s="15"/>
      <c r="G43" s="15"/>
      <c r="H43" s="15"/>
      <c r="I43" s="15"/>
    </row>
    <row r="44" spans="1:9" x14ac:dyDescent="0.2">
      <c r="A44" s="4"/>
      <c r="B44" s="16" t="s">
        <v>20</v>
      </c>
      <c r="C44" s="17">
        <f t="shared" ref="C44:I44" si="3">C8</f>
        <v>13648.38</v>
      </c>
      <c r="D44" s="17">
        <f t="shared" si="3"/>
        <v>856.78</v>
      </c>
      <c r="E44" s="17">
        <f t="shared" si="3"/>
        <v>0</v>
      </c>
      <c r="F44" s="17">
        <f t="shared" si="3"/>
        <v>0</v>
      </c>
      <c r="G44" s="17">
        <f t="shared" si="3"/>
        <v>0</v>
      </c>
      <c r="H44" s="17">
        <f t="shared" si="3"/>
        <v>0</v>
      </c>
      <c r="I44" s="17">
        <f t="shared" si="3"/>
        <v>0</v>
      </c>
    </row>
    <row r="45" spans="1:9" x14ac:dyDescent="0.2">
      <c r="A45" s="4"/>
      <c r="B45" s="16" t="s">
        <v>21</v>
      </c>
      <c r="C45" s="17">
        <f t="shared" ref="C45:I45" si="4">C15+C42</f>
        <v>2750</v>
      </c>
      <c r="D45" s="17">
        <f t="shared" si="4"/>
        <v>7487.0300000000007</v>
      </c>
      <c r="E45" s="17">
        <f t="shared" si="4"/>
        <v>0</v>
      </c>
      <c r="F45" s="17">
        <f t="shared" si="4"/>
        <v>230.94</v>
      </c>
      <c r="G45" s="17">
        <f t="shared" si="4"/>
        <v>0</v>
      </c>
      <c r="H45" s="17">
        <f t="shared" si="4"/>
        <v>0</v>
      </c>
      <c r="I45" s="17">
        <f t="shared" si="4"/>
        <v>0</v>
      </c>
    </row>
    <row r="46" spans="1:9" ht="12.75" thickBot="1" x14ac:dyDescent="0.25">
      <c r="A46" s="4"/>
      <c r="B46" s="16" t="s">
        <v>22</v>
      </c>
      <c r="C46" s="18">
        <f>C44-C45</f>
        <v>10898.38</v>
      </c>
      <c r="D46" s="18">
        <f t="shared" ref="D46:I46" si="5">D44-D45</f>
        <v>-6630.2500000000009</v>
      </c>
      <c r="E46" s="18">
        <f t="shared" si="5"/>
        <v>0</v>
      </c>
      <c r="F46" s="18">
        <f t="shared" si="5"/>
        <v>-230.94</v>
      </c>
      <c r="G46" s="18">
        <f t="shared" si="5"/>
        <v>0</v>
      </c>
      <c r="H46" s="18">
        <f t="shared" si="5"/>
        <v>0</v>
      </c>
      <c r="I46" s="18">
        <f t="shared" si="5"/>
        <v>0</v>
      </c>
    </row>
    <row r="47" spans="1:9" ht="12.75" thickTop="1" x14ac:dyDescent="0.2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E7FD4-9999-451E-A330-72EDE6A23EB0}">
  <dimension ref="A2:O43"/>
  <sheetViews>
    <sheetView workbookViewId="0">
      <selection activeCell="N22" sqref="N22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</cols>
  <sheetData>
    <row r="2" spans="1:15" x14ac:dyDescent="0.2">
      <c r="A2" s="1"/>
      <c r="B2" s="2" t="s">
        <v>59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0.4</v>
      </c>
      <c r="G3" s="12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/>
    </row>
    <row r="4" spans="1:15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5"/>
      <c r="D5" s="5"/>
      <c r="E5" s="5"/>
      <c r="F5" s="5"/>
      <c r="G5" s="5"/>
      <c r="H5" s="6">
        <v>46</v>
      </c>
      <c r="I5" s="6">
        <v>2.6</v>
      </c>
      <c r="J5" s="6"/>
      <c r="K5" s="6"/>
      <c r="L5" s="6"/>
      <c r="M5" s="6"/>
      <c r="N5" s="6">
        <v>14.4</v>
      </c>
      <c r="O5" s="6"/>
    </row>
    <row r="6" spans="1:15" x14ac:dyDescent="0.2">
      <c r="A6" s="4"/>
      <c r="B6" s="5" t="s">
        <v>4</v>
      </c>
      <c r="C6" s="5"/>
      <c r="D6" s="5"/>
      <c r="E6" s="5"/>
      <c r="F6" s="5"/>
      <c r="G6" s="5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f>[1]Pricing!H5</f>
        <v>276.70260000000002</v>
      </c>
      <c r="O6" s="9">
        <f>[1]Pricing!I5</f>
        <v>257.01821999999999</v>
      </c>
    </row>
    <row r="7" spans="1:15" x14ac:dyDescent="0.2">
      <c r="A7" s="4"/>
      <c r="B7" s="5"/>
      <c r="C7" s="5"/>
      <c r="D7" s="5"/>
      <c r="E7" s="5"/>
      <c r="F7" s="5"/>
      <c r="G7" s="5"/>
      <c r="H7" s="6"/>
      <c r="I7" s="6"/>
      <c r="J7" s="6"/>
      <c r="K7" s="6"/>
      <c r="L7" s="6"/>
      <c r="M7" s="6"/>
      <c r="N7" s="6"/>
      <c r="O7" s="6"/>
    </row>
    <row r="8" spans="1:15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0</v>
      </c>
      <c r="G8" s="11">
        <f t="shared" si="0"/>
        <v>0</v>
      </c>
      <c r="H8" s="11">
        <f>ROUND(H5*H6,2)</f>
        <v>13648.38</v>
      </c>
      <c r="I8" s="11">
        <f>ROUND(I5*I6,2)</f>
        <v>856.78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3984.52</v>
      </c>
      <c r="O8" s="11">
        <f t="shared" ref="O8" si="2">ROUND(O5*O6,2)</f>
        <v>0</v>
      </c>
    </row>
    <row r="9" spans="1:15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  <c r="O9" s="6"/>
    </row>
    <row r="10" spans="1:15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  <c r="O10" s="6"/>
    </row>
    <row r="11" spans="1:15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  <c r="O11" s="6"/>
    </row>
    <row r="12" spans="1:15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5573</v>
      </c>
      <c r="B14" s="12" t="s">
        <v>11</v>
      </c>
      <c r="C14" s="12"/>
      <c r="D14" s="12"/>
      <c r="E14" s="12"/>
      <c r="F14" s="12"/>
      <c r="G14" s="12"/>
      <c r="H14" s="6"/>
      <c r="I14" s="6"/>
      <c r="J14" s="6"/>
      <c r="K14" s="6"/>
      <c r="L14" s="6"/>
      <c r="M14" s="6"/>
      <c r="N14" s="6"/>
      <c r="O14" s="6"/>
    </row>
    <row r="15" spans="1:15" x14ac:dyDescent="0.2">
      <c r="A15" s="4"/>
      <c r="B15" s="10" t="s">
        <v>12</v>
      </c>
      <c r="C15" s="13">
        <f>SUM(C11:C14)</f>
        <v>0</v>
      </c>
      <c r="D15" s="13">
        <f t="shared" ref="D15:G15" si="3">SUM(D11:D14)</f>
        <v>0</v>
      </c>
      <c r="E15" s="13">
        <f t="shared" si="3"/>
        <v>0</v>
      </c>
      <c r="F15" s="13">
        <f t="shared" si="3"/>
        <v>0</v>
      </c>
      <c r="G15" s="13">
        <f t="shared" si="3"/>
        <v>0</v>
      </c>
      <c r="H15" s="13">
        <f>SUM(H11:H14)</f>
        <v>0</v>
      </c>
      <c r="I15" s="13">
        <f>SUM(I11:I14)</f>
        <v>0</v>
      </c>
      <c r="J15" s="13">
        <f t="shared" ref="J15:N15" si="4">SUM(J11:J14)</f>
        <v>0</v>
      </c>
      <c r="K15" s="13">
        <f t="shared" si="4"/>
        <v>0</v>
      </c>
      <c r="L15" s="13">
        <f t="shared" si="4"/>
        <v>0</v>
      </c>
      <c r="M15" s="13">
        <f t="shared" si="4"/>
        <v>0</v>
      </c>
      <c r="N15" s="13">
        <f t="shared" si="4"/>
        <v>0</v>
      </c>
      <c r="O15" s="13">
        <f t="shared" ref="O15" si="5">SUM(O11:O14)</f>
        <v>0</v>
      </c>
    </row>
    <row r="16" spans="1:15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  <c r="O17" s="6"/>
    </row>
    <row r="18" spans="1:15" x14ac:dyDescent="0.2">
      <c r="A18" s="4">
        <v>5085</v>
      </c>
      <c r="B18" s="12" t="s">
        <v>25</v>
      </c>
      <c r="C18" s="12"/>
      <c r="D18" s="12"/>
      <c r="E18" s="12"/>
      <c r="F18" s="12"/>
      <c r="G18" s="12"/>
      <c r="H18" s="6"/>
      <c r="I18" s="6">
        <v>54.06</v>
      </c>
      <c r="J18" s="6"/>
      <c r="K18" s="6">
        <v>50.74</v>
      </c>
      <c r="L18" s="6"/>
      <c r="M18" s="6"/>
      <c r="N18" s="6"/>
      <c r="O18" s="6"/>
    </row>
    <row r="19" spans="1:15" x14ac:dyDescent="0.2">
      <c r="A19" s="4">
        <v>5100</v>
      </c>
      <c r="B19" s="12" t="s">
        <v>26</v>
      </c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  <c r="O19" s="6"/>
    </row>
    <row r="20" spans="1:15" x14ac:dyDescent="0.2">
      <c r="A20" s="4">
        <v>5220</v>
      </c>
      <c r="B20" s="12" t="s">
        <v>27</v>
      </c>
      <c r="C20" s="12"/>
      <c r="D20" s="12"/>
      <c r="E20" s="12"/>
      <c r="F20" s="12"/>
      <c r="G20" s="12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4">
        <v>5225</v>
      </c>
      <c r="B21" s="12" t="s">
        <v>28</v>
      </c>
      <c r="C21" s="12"/>
      <c r="D21" s="12"/>
      <c r="E21" s="12"/>
      <c r="F21" s="12"/>
      <c r="G21" s="12"/>
      <c r="H21" s="6"/>
      <c r="I21" s="6"/>
      <c r="J21" s="6"/>
      <c r="K21" s="6"/>
      <c r="L21" s="6"/>
      <c r="M21" s="6"/>
      <c r="N21" s="6">
        <v>130.29</v>
      </c>
      <c r="O21" s="6"/>
    </row>
    <row r="22" spans="1:15" x14ac:dyDescent="0.2">
      <c r="A22" s="4">
        <v>5240</v>
      </c>
      <c r="B22" s="12" t="s">
        <v>29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  <c r="O22" s="6"/>
    </row>
    <row r="23" spans="1:15" x14ac:dyDescent="0.2">
      <c r="A23" s="4">
        <v>5465</v>
      </c>
      <c r="B23" s="12" t="s">
        <v>14</v>
      </c>
      <c r="C23" s="4"/>
      <c r="D23" s="12"/>
      <c r="E23" s="12"/>
      <c r="F23" s="12"/>
      <c r="G23" s="4"/>
      <c r="H23" s="6"/>
      <c r="I23" s="6">
        <v>7395.97</v>
      </c>
      <c r="J23" s="6"/>
      <c r="K23" s="6"/>
      <c r="L23" s="6"/>
      <c r="M23" s="6"/>
      <c r="N23" s="6"/>
      <c r="O23" s="6"/>
    </row>
    <row r="24" spans="1:15" x14ac:dyDescent="0.2">
      <c r="A24" s="4">
        <v>5469</v>
      </c>
      <c r="B24" s="12" t="s">
        <v>30</v>
      </c>
      <c r="C24" s="4"/>
      <c r="D24" s="12"/>
      <c r="E24" s="12"/>
      <c r="F24" s="12"/>
      <c r="G24" s="4"/>
      <c r="H24" s="6"/>
      <c r="I24" s="6"/>
      <c r="J24" s="6"/>
      <c r="K24" s="6"/>
      <c r="L24" s="6"/>
      <c r="M24" s="6"/>
      <c r="N24" s="6"/>
      <c r="O24" s="6"/>
    </row>
    <row r="25" spans="1:15" x14ac:dyDescent="0.2">
      <c r="A25" s="4">
        <v>5470</v>
      </c>
      <c r="B25" s="12" t="s">
        <v>31</v>
      </c>
      <c r="C25" s="4"/>
      <c r="D25" s="12"/>
      <c r="E25" s="12"/>
      <c r="F25" s="12"/>
      <c r="G25" s="4">
        <v>254.4</v>
      </c>
      <c r="H25" s="6">
        <f>600+950+1200</f>
        <v>2750</v>
      </c>
      <c r="I25" s="6"/>
      <c r="J25" s="6"/>
      <c r="K25" s="6">
        <v>180.2</v>
      </c>
      <c r="L25" s="6"/>
      <c r="M25" s="6"/>
      <c r="N25" s="6"/>
      <c r="O25" s="6"/>
    </row>
    <row r="26" spans="1:15" x14ac:dyDescent="0.2">
      <c r="A26" s="4">
        <v>5472</v>
      </c>
      <c r="B26" s="12" t="s">
        <v>15</v>
      </c>
      <c r="C26" s="4"/>
      <c r="D26" s="12"/>
      <c r="E26" s="12"/>
      <c r="F26" s="12">
        <v>56.65</v>
      </c>
      <c r="G26" s="4"/>
      <c r="H26" s="6"/>
      <c r="I26" s="6"/>
      <c r="J26" s="6"/>
      <c r="K26" s="6"/>
      <c r="L26" s="6"/>
      <c r="M26" s="6"/>
      <c r="N26" s="6"/>
      <c r="O26" s="6"/>
    </row>
    <row r="27" spans="1:15" x14ac:dyDescent="0.2">
      <c r="A27" s="4">
        <v>5473</v>
      </c>
      <c r="B27" s="12" t="s">
        <v>32</v>
      </c>
      <c r="C27" s="4"/>
      <c r="D27" s="12"/>
      <c r="E27" s="12"/>
      <c r="F27" s="12">
        <v>3200</v>
      </c>
      <c r="G27" s="4"/>
      <c r="H27" s="6"/>
      <c r="I27" s="6"/>
      <c r="J27" s="6"/>
      <c r="K27" s="6"/>
      <c r="L27" s="6"/>
      <c r="M27" s="6"/>
      <c r="N27" s="6"/>
      <c r="O27" s="6"/>
    </row>
    <row r="28" spans="1:15" x14ac:dyDescent="0.2">
      <c r="A28" s="4">
        <v>5501</v>
      </c>
      <c r="B28" s="12" t="s">
        <v>16</v>
      </c>
      <c r="C28" s="4"/>
      <c r="D28" s="12"/>
      <c r="E28" s="12"/>
      <c r="F28" s="12"/>
      <c r="G28" s="4"/>
      <c r="H28" s="6"/>
      <c r="I28" s="6">
        <v>37</v>
      </c>
      <c r="J28" s="6"/>
      <c r="K28" s="6"/>
      <c r="L28" s="6"/>
      <c r="M28" s="6"/>
      <c r="N28" s="6"/>
      <c r="O28" s="6"/>
    </row>
    <row r="29" spans="1:15" hidden="1" x14ac:dyDescent="0.2">
      <c r="A29" s="4">
        <v>5620</v>
      </c>
      <c r="B29" s="12" t="s">
        <v>37</v>
      </c>
      <c r="C29" s="4"/>
      <c r="D29" s="12"/>
      <c r="E29" s="12"/>
      <c r="F29" s="12"/>
      <c r="G29" s="4"/>
      <c r="H29" s="6"/>
      <c r="I29" s="6"/>
      <c r="J29" s="6"/>
      <c r="K29" s="6"/>
      <c r="L29" s="6"/>
      <c r="M29" s="6"/>
      <c r="N29" s="6"/>
      <c r="O29" s="6"/>
    </row>
    <row r="30" spans="1:15" hidden="1" x14ac:dyDescent="0.2">
      <c r="A30" s="4">
        <v>5685</v>
      </c>
      <c r="B30" s="12" t="s">
        <v>38</v>
      </c>
      <c r="C30" s="4"/>
      <c r="D30" s="12"/>
      <c r="E30" s="12"/>
      <c r="F30" s="12"/>
      <c r="G30" s="4"/>
      <c r="H30" s="6"/>
      <c r="I30" s="6"/>
      <c r="J30" s="6"/>
      <c r="K30" s="6"/>
      <c r="L30" s="6"/>
      <c r="M30" s="6"/>
      <c r="N30" s="6"/>
      <c r="O30" s="6"/>
    </row>
    <row r="31" spans="1:15" hidden="1" x14ac:dyDescent="0.2">
      <c r="A31" s="4">
        <v>5690</v>
      </c>
      <c r="B31" s="12" t="s">
        <v>39</v>
      </c>
      <c r="C31" s="4"/>
      <c r="D31" s="12"/>
      <c r="E31" s="12"/>
      <c r="F31" s="12"/>
      <c r="G31" s="4"/>
      <c r="H31" s="6"/>
      <c r="I31" s="6"/>
      <c r="J31" s="6"/>
      <c r="K31" s="6"/>
      <c r="L31" s="6"/>
      <c r="M31" s="6"/>
      <c r="N31" s="6"/>
      <c r="O31" s="6"/>
    </row>
    <row r="32" spans="1:15" hidden="1" x14ac:dyDescent="0.2">
      <c r="A32" s="4">
        <v>5691</v>
      </c>
      <c r="B32" s="12" t="s">
        <v>40</v>
      </c>
      <c r="C32" s="4"/>
      <c r="D32" s="12"/>
      <c r="E32" s="12"/>
      <c r="F32" s="12"/>
      <c r="G32" s="4"/>
      <c r="H32" s="6"/>
      <c r="I32" s="6"/>
      <c r="J32" s="6"/>
      <c r="K32" s="6"/>
      <c r="L32" s="6"/>
      <c r="M32" s="6"/>
      <c r="N32" s="6"/>
      <c r="O32" s="6"/>
    </row>
    <row r="33" spans="1:15" x14ac:dyDescent="0.2">
      <c r="A33" s="4">
        <v>5700</v>
      </c>
      <c r="B33" s="12" t="s">
        <v>41</v>
      </c>
      <c r="C33" s="4"/>
      <c r="D33" s="12">
        <v>1150</v>
      </c>
      <c r="E33" s="12"/>
      <c r="F33" s="12"/>
      <c r="G33" s="4"/>
      <c r="H33" s="6"/>
      <c r="I33" s="6"/>
      <c r="J33" s="6"/>
      <c r="K33" s="6"/>
      <c r="L33" s="6"/>
      <c r="M33" s="6"/>
      <c r="N33" s="6"/>
      <c r="O33" s="6"/>
    </row>
    <row r="34" spans="1:15" hidden="1" x14ac:dyDescent="0.2">
      <c r="A34" s="4">
        <v>5705</v>
      </c>
      <c r="B34" s="12" t="s">
        <v>42</v>
      </c>
      <c r="C34" s="4"/>
      <c r="D34" s="12"/>
      <c r="E34" s="12"/>
      <c r="F34" s="12"/>
      <c r="G34" s="4"/>
      <c r="H34" s="6"/>
      <c r="I34" s="6"/>
      <c r="J34" s="6"/>
      <c r="K34" s="6"/>
      <c r="L34" s="6"/>
      <c r="M34" s="6"/>
      <c r="N34" s="6"/>
      <c r="O34" s="6"/>
    </row>
    <row r="35" spans="1:15" hidden="1" x14ac:dyDescent="0.2">
      <c r="A35" s="4">
        <v>5715</v>
      </c>
      <c r="B35" s="12" t="s">
        <v>43</v>
      </c>
      <c r="C35" s="4"/>
      <c r="D35" s="12"/>
      <c r="E35" s="12"/>
      <c r="F35" s="12"/>
      <c r="G35" s="4"/>
      <c r="H35" s="6"/>
      <c r="I35" s="6"/>
      <c r="J35" s="6"/>
      <c r="K35" s="6"/>
      <c r="L35" s="6"/>
      <c r="M35" s="6"/>
      <c r="N35" s="6"/>
      <c r="O35" s="6"/>
    </row>
    <row r="36" spans="1:15" hidden="1" x14ac:dyDescent="0.2">
      <c r="A36" s="4">
        <v>5750</v>
      </c>
      <c r="B36" s="12" t="s">
        <v>44</v>
      </c>
      <c r="C36" s="4"/>
      <c r="D36" s="12"/>
      <c r="E36" s="12"/>
      <c r="F36" s="12"/>
      <c r="G36" s="4"/>
      <c r="H36" s="6"/>
      <c r="I36" s="6"/>
      <c r="J36" s="6"/>
      <c r="K36" s="6"/>
      <c r="L36" s="6"/>
      <c r="M36" s="6"/>
      <c r="N36" s="6"/>
      <c r="O36" s="6"/>
    </row>
    <row r="37" spans="1:15" hidden="1" x14ac:dyDescent="0.2">
      <c r="A37" s="4">
        <v>5760</v>
      </c>
      <c r="B37" s="12" t="s">
        <v>45</v>
      </c>
      <c r="C37" s="4"/>
      <c r="D37" s="19"/>
      <c r="E37" s="19"/>
      <c r="F37" s="19"/>
      <c r="G37" s="4"/>
      <c r="H37" s="14"/>
      <c r="I37" s="14"/>
      <c r="J37" s="14"/>
      <c r="K37" s="14"/>
      <c r="L37" s="14"/>
      <c r="M37" s="14"/>
      <c r="N37" s="14"/>
      <c r="O37" s="14"/>
    </row>
    <row r="38" spans="1:15" x14ac:dyDescent="0.2">
      <c r="A38" s="4"/>
      <c r="B38" s="10" t="s">
        <v>19</v>
      </c>
      <c r="C38" s="13">
        <f>SUM(C18:C37)</f>
        <v>0</v>
      </c>
      <c r="D38" s="13">
        <f t="shared" ref="D38:G38" si="6">SUM(D18:D37)</f>
        <v>1150</v>
      </c>
      <c r="E38" s="13">
        <f t="shared" si="6"/>
        <v>0</v>
      </c>
      <c r="F38" s="13">
        <f t="shared" si="6"/>
        <v>3256.65</v>
      </c>
      <c r="G38" s="13">
        <f t="shared" si="6"/>
        <v>254.4</v>
      </c>
      <c r="H38" s="13">
        <f t="shared" ref="H38:N38" si="7">SUM(H18:H37)</f>
        <v>2750</v>
      </c>
      <c r="I38" s="13">
        <f t="shared" si="7"/>
        <v>7487.0300000000007</v>
      </c>
      <c r="J38" s="13">
        <f t="shared" si="7"/>
        <v>0</v>
      </c>
      <c r="K38" s="13">
        <f t="shared" si="7"/>
        <v>230.94</v>
      </c>
      <c r="L38" s="13">
        <f t="shared" si="7"/>
        <v>0</v>
      </c>
      <c r="M38" s="13">
        <f t="shared" si="7"/>
        <v>0</v>
      </c>
      <c r="N38" s="13">
        <f t="shared" si="7"/>
        <v>130.29</v>
      </c>
      <c r="O38" s="13">
        <f t="shared" ref="O38" si="8">SUM(O18:O37)</f>
        <v>0</v>
      </c>
    </row>
    <row r="39" spans="1:15" x14ac:dyDescent="0.2">
      <c r="A39" s="4"/>
      <c r="B39" s="12"/>
      <c r="C39" s="12"/>
      <c r="D39" s="12"/>
      <c r="E39" s="12"/>
      <c r="F39" s="12"/>
      <c r="G39" s="12"/>
      <c r="H39" s="15"/>
      <c r="I39" s="15"/>
      <c r="J39" s="15"/>
      <c r="K39" s="15"/>
      <c r="L39" s="15"/>
      <c r="M39" s="15"/>
      <c r="N39" s="15"/>
      <c r="O39" s="15"/>
    </row>
    <row r="40" spans="1:15" x14ac:dyDescent="0.2">
      <c r="A40" s="4"/>
      <c r="B40" s="16" t="s">
        <v>20</v>
      </c>
      <c r="C40" s="17">
        <f>C8</f>
        <v>0</v>
      </c>
      <c r="D40" s="17">
        <f>D8</f>
        <v>0</v>
      </c>
      <c r="E40" s="17">
        <f>E8</f>
        <v>0</v>
      </c>
      <c r="F40" s="17">
        <f>F8</f>
        <v>0</v>
      </c>
      <c r="G40" s="17">
        <f>G8</f>
        <v>0</v>
      </c>
      <c r="H40" s="17">
        <f t="shared" ref="H40:N40" si="9">H8</f>
        <v>13648.38</v>
      </c>
      <c r="I40" s="17">
        <f t="shared" si="9"/>
        <v>856.78</v>
      </c>
      <c r="J40" s="17">
        <f t="shared" si="9"/>
        <v>0</v>
      </c>
      <c r="K40" s="17">
        <f t="shared" si="9"/>
        <v>0</v>
      </c>
      <c r="L40" s="17">
        <f t="shared" si="9"/>
        <v>0</v>
      </c>
      <c r="M40" s="17">
        <f t="shared" si="9"/>
        <v>0</v>
      </c>
      <c r="N40" s="17">
        <f t="shared" si="9"/>
        <v>3984.52</v>
      </c>
      <c r="O40" s="17">
        <f t="shared" ref="O40" si="10">O8</f>
        <v>0</v>
      </c>
    </row>
    <row r="41" spans="1:15" x14ac:dyDescent="0.2">
      <c r="A41" s="4"/>
      <c r="B41" s="16" t="s">
        <v>21</v>
      </c>
      <c r="C41" s="17">
        <f>C15+C38</f>
        <v>0</v>
      </c>
      <c r="D41" s="17">
        <f>D15+D38</f>
        <v>1150</v>
      </c>
      <c r="E41" s="17">
        <f>E15+E38</f>
        <v>0</v>
      </c>
      <c r="F41" s="17">
        <f>F15+F38</f>
        <v>3256.65</v>
      </c>
      <c r="G41" s="17">
        <f>G15+G38</f>
        <v>254.4</v>
      </c>
      <c r="H41" s="17">
        <f t="shared" ref="H41:N41" si="11">H15+H38</f>
        <v>2750</v>
      </c>
      <c r="I41" s="17">
        <f t="shared" si="11"/>
        <v>7487.0300000000007</v>
      </c>
      <c r="J41" s="17">
        <f t="shared" si="11"/>
        <v>0</v>
      </c>
      <c r="K41" s="17">
        <f t="shared" si="11"/>
        <v>230.94</v>
      </c>
      <c r="L41" s="17">
        <f t="shared" si="11"/>
        <v>0</v>
      </c>
      <c r="M41" s="17">
        <f t="shared" si="11"/>
        <v>0</v>
      </c>
      <c r="N41" s="17">
        <f t="shared" si="11"/>
        <v>130.29</v>
      </c>
      <c r="O41" s="17">
        <f t="shared" ref="O41" si="12">O15+O38</f>
        <v>0</v>
      </c>
    </row>
    <row r="42" spans="1:15" ht="12.75" thickBot="1" x14ac:dyDescent="0.25">
      <c r="A42" s="4"/>
      <c r="B42" s="16" t="s">
        <v>22</v>
      </c>
      <c r="C42" s="18">
        <f>C40-C41</f>
        <v>0</v>
      </c>
      <c r="D42" s="18">
        <f t="shared" ref="D42:G42" si="13">D40-D41</f>
        <v>-1150</v>
      </c>
      <c r="E42" s="18">
        <f t="shared" si="13"/>
        <v>0</v>
      </c>
      <c r="F42" s="18">
        <f t="shared" si="13"/>
        <v>-3256.65</v>
      </c>
      <c r="G42" s="18">
        <f t="shared" si="13"/>
        <v>-254.4</v>
      </c>
      <c r="H42" s="18">
        <f>H40-H41</f>
        <v>10898.38</v>
      </c>
      <c r="I42" s="18">
        <f t="shared" ref="I42:N42" si="14">I40-I41</f>
        <v>-6630.2500000000009</v>
      </c>
      <c r="J42" s="18">
        <f t="shared" si="14"/>
        <v>0</v>
      </c>
      <c r="K42" s="18">
        <f t="shared" si="14"/>
        <v>-230.94</v>
      </c>
      <c r="L42" s="18">
        <f t="shared" si="14"/>
        <v>0</v>
      </c>
      <c r="M42" s="18">
        <f t="shared" si="14"/>
        <v>0</v>
      </c>
      <c r="N42" s="18">
        <f t="shared" si="14"/>
        <v>3854.23</v>
      </c>
      <c r="O42" s="18">
        <f t="shared" ref="O42" si="15">O40-O41</f>
        <v>0</v>
      </c>
    </row>
    <row r="43" spans="1:15" ht="12.75" thickTop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4F448-2A88-44B9-BF69-5FC465B0B480}">
  <dimension ref="A2:O50"/>
  <sheetViews>
    <sheetView topLeftCell="A5" workbookViewId="0">
      <selection activeCell="G47" sqref="G47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5" x14ac:dyDescent="0.2">
      <c r="A2" s="1"/>
      <c r="B2" s="2" t="s">
        <v>23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66.400000000000006</v>
      </c>
      <c r="D3" s="12">
        <v>31.6</v>
      </c>
      <c r="E3" s="12">
        <v>68.5</v>
      </c>
      <c r="F3" s="12">
        <v>82.6</v>
      </c>
      <c r="G3" s="12">
        <v>81.900000000000006</v>
      </c>
      <c r="H3" s="6">
        <v>70.599999999999994</v>
      </c>
      <c r="I3" s="6">
        <v>83.8</v>
      </c>
      <c r="J3" s="6">
        <v>84.5</v>
      </c>
      <c r="K3" s="6">
        <v>78.2</v>
      </c>
      <c r="L3" s="6">
        <v>71.8</v>
      </c>
      <c r="M3" s="6">
        <v>53.3</v>
      </c>
      <c r="N3" s="6">
        <v>80.900000000000006</v>
      </c>
      <c r="O3" s="6">
        <v>71</v>
      </c>
    </row>
    <row r="4" spans="1:15" x14ac:dyDescent="0.2">
      <c r="A4" s="4"/>
      <c r="B4" s="7" t="s">
        <v>2</v>
      </c>
      <c r="C4" s="59"/>
      <c r="D4" s="59"/>
      <c r="E4" s="59"/>
      <c r="F4" s="59"/>
      <c r="G4" s="59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12">
        <f>27.8+52.5</f>
        <v>80.3</v>
      </c>
      <c r="D5" s="12">
        <v>37.200000000000003</v>
      </c>
      <c r="E5" s="12">
        <v>84.7</v>
      </c>
      <c r="F5" s="12">
        <v>36.700000000000003</v>
      </c>
      <c r="G5" s="12">
        <v>89.1</v>
      </c>
      <c r="H5" s="6">
        <v>48.6</v>
      </c>
      <c r="I5" s="6">
        <v>91.9</v>
      </c>
      <c r="J5" s="6">
        <v>104.3</v>
      </c>
      <c r="K5" s="6">
        <v>48.5</v>
      </c>
      <c r="L5" s="6">
        <v>80.8</v>
      </c>
      <c r="M5" s="6"/>
      <c r="N5" s="6">
        <v>84.9</v>
      </c>
      <c r="O5" s="6">
        <v>80.900000000000006</v>
      </c>
    </row>
    <row r="6" spans="1:15" x14ac:dyDescent="0.2">
      <c r="A6" s="4"/>
      <c r="B6" s="5" t="s">
        <v>74</v>
      </c>
      <c r="C6" s="12">
        <v>324.26</v>
      </c>
      <c r="D6" s="12">
        <v>333.32</v>
      </c>
      <c r="E6" s="12">
        <v>366.77</v>
      </c>
      <c r="F6" s="12">
        <v>411.01</v>
      </c>
      <c r="G6" s="12">
        <v>375.84</v>
      </c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  <c r="O6" s="9">
        <f>[1]Pricing!I5</f>
        <v>257.01821999999999</v>
      </c>
    </row>
    <row r="7" spans="1:15" x14ac:dyDescent="0.2">
      <c r="A7" s="4"/>
      <c r="B7" s="55"/>
      <c r="C7" s="11">
        <f t="shared" ref="C7:G7" si="0">ROUND(C5*C6,2)</f>
        <v>26038.080000000002</v>
      </c>
      <c r="D7" s="11">
        <f t="shared" si="0"/>
        <v>12399.5</v>
      </c>
      <c r="E7" s="11">
        <f t="shared" si="0"/>
        <v>31065.42</v>
      </c>
      <c r="F7" s="11">
        <f t="shared" si="0"/>
        <v>15084.07</v>
      </c>
      <c r="G7" s="11">
        <f t="shared" si="0"/>
        <v>33487.339999999997</v>
      </c>
      <c r="H7" s="11">
        <f t="shared" ref="H7" si="1">ROUND(H5*H6,2)</f>
        <v>14419.81</v>
      </c>
      <c r="I7" s="11">
        <f t="shared" ref="I7" si="2">ROUND(I5*I6,2)</f>
        <v>30283.81</v>
      </c>
      <c r="J7" s="11">
        <f t="shared" ref="J7" si="3">ROUND(J5*J6,2)</f>
        <v>33482.39</v>
      </c>
      <c r="K7" s="11">
        <f t="shared" ref="K7" si="4">ROUND(K5*K6,2)</f>
        <v>15934.68</v>
      </c>
      <c r="L7" s="11">
        <f>ROUND(L5*L6,2)</f>
        <v>24921.06</v>
      </c>
      <c r="M7" s="11">
        <f>ROUND(M5*M6,2)</f>
        <v>0</v>
      </c>
      <c r="N7" s="11">
        <f>ROUND(N5*N6,2)</f>
        <v>23491.83</v>
      </c>
      <c r="O7" s="11">
        <f>ROUND(O5*O6,2)</f>
        <v>20792.77</v>
      </c>
    </row>
    <row r="8" spans="1:15" x14ac:dyDescent="0.2">
      <c r="A8" s="4"/>
      <c r="B8" s="5" t="s">
        <v>3</v>
      </c>
      <c r="D8" s="23"/>
      <c r="E8" s="23"/>
      <c r="F8" s="23"/>
      <c r="H8" s="9"/>
      <c r="I8" s="9"/>
      <c r="J8" s="9"/>
      <c r="K8" s="9"/>
      <c r="L8" s="9">
        <v>20.7</v>
      </c>
      <c r="M8" s="9">
        <v>45.2</v>
      </c>
      <c r="N8" s="9"/>
      <c r="O8" s="9"/>
    </row>
    <row r="9" spans="1:15" x14ac:dyDescent="0.2">
      <c r="A9" s="4"/>
      <c r="B9" s="5" t="s">
        <v>24</v>
      </c>
      <c r="C9" s="41"/>
      <c r="D9" s="7"/>
      <c r="E9" s="7"/>
      <c r="F9" s="7"/>
      <c r="G9" s="46"/>
      <c r="H9" s="6"/>
      <c r="I9" s="6"/>
      <c r="J9" s="6"/>
      <c r="K9" s="6"/>
      <c r="L9" s="6">
        <v>288.02</v>
      </c>
      <c r="M9" s="6">
        <v>295.05</v>
      </c>
      <c r="N9" s="6"/>
      <c r="O9" s="6"/>
    </row>
    <row r="10" spans="1:15" x14ac:dyDescent="0.2">
      <c r="A10" s="4"/>
      <c r="B10" s="5"/>
      <c r="C10" s="11">
        <f t="shared" ref="C10:G10" si="5">ROUND(C8*C9,2)</f>
        <v>0</v>
      </c>
      <c r="D10" s="11">
        <f t="shared" si="5"/>
        <v>0</v>
      </c>
      <c r="E10" s="11">
        <f t="shared" si="5"/>
        <v>0</v>
      </c>
      <c r="F10" s="11">
        <f t="shared" si="5"/>
        <v>0</v>
      </c>
      <c r="G10" s="11">
        <f t="shared" si="5"/>
        <v>0</v>
      </c>
      <c r="H10" s="11">
        <f t="shared" ref="H10" si="6">ROUND(H8*H9,2)</f>
        <v>0</v>
      </c>
      <c r="I10" s="11">
        <f t="shared" ref="I10" si="7">ROUND(I8*I9,2)</f>
        <v>0</v>
      </c>
      <c r="J10" s="11">
        <f t="shared" ref="J10" si="8">ROUND(J8*J9,2)</f>
        <v>0</v>
      </c>
      <c r="K10" s="11">
        <f t="shared" ref="K10" si="9">ROUND(K8*K9,2)</f>
        <v>0</v>
      </c>
      <c r="L10" s="11">
        <f>ROUND(L8*L9,2)</f>
        <v>5962.01</v>
      </c>
      <c r="M10" s="11">
        <f>ROUND(M8*M9,2)</f>
        <v>13336.26</v>
      </c>
      <c r="N10" s="11">
        <f>ROUND(N8*N9,2)</f>
        <v>0</v>
      </c>
      <c r="O10" s="11">
        <f>ROUND(O8*O9,2)</f>
        <v>0</v>
      </c>
    </row>
    <row r="11" spans="1:15" x14ac:dyDescent="0.2">
      <c r="A11" s="4">
        <v>4010</v>
      </c>
      <c r="B11" s="10" t="s">
        <v>5</v>
      </c>
      <c r="C11" s="43">
        <f>C7+C10</f>
        <v>26038.080000000002</v>
      </c>
      <c r="D11" s="43">
        <f t="shared" ref="D11:G11" si="10">D7+D10</f>
        <v>12399.5</v>
      </c>
      <c r="E11" s="43">
        <f t="shared" si="10"/>
        <v>31065.42</v>
      </c>
      <c r="F11" s="43">
        <f t="shared" si="10"/>
        <v>15084.07</v>
      </c>
      <c r="G11" s="43">
        <f t="shared" si="10"/>
        <v>33487.339999999997</v>
      </c>
      <c r="H11" s="43">
        <f t="shared" ref="H11" si="11">H7+H10</f>
        <v>14419.81</v>
      </c>
      <c r="I11" s="43">
        <f t="shared" ref="I11" si="12">I7+I10</f>
        <v>30283.81</v>
      </c>
      <c r="J11" s="43">
        <f t="shared" ref="J11" si="13">J7+J10</f>
        <v>33482.39</v>
      </c>
      <c r="K11" s="43">
        <f t="shared" ref="K11" si="14">K7+K10</f>
        <v>15934.68</v>
      </c>
      <c r="L11" s="11">
        <f>L7+L10</f>
        <v>30883.07</v>
      </c>
      <c r="M11" s="11">
        <f>M7+M10</f>
        <v>13336.26</v>
      </c>
      <c r="N11" s="11">
        <f t="shared" ref="N11" si="15">ROUND(N5*N6,2)</f>
        <v>23491.83</v>
      </c>
      <c r="O11" s="11">
        <f>O7+O10</f>
        <v>20792.77</v>
      </c>
    </row>
    <row r="12" spans="1:15" x14ac:dyDescent="0.2">
      <c r="A12" s="4"/>
      <c r="B12" s="7" t="s">
        <v>6</v>
      </c>
      <c r="C12" s="44"/>
      <c r="D12" s="12"/>
      <c r="E12" s="12"/>
      <c r="F12" s="12"/>
      <c r="G12" s="48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/>
      <c r="B13" s="5" t="s">
        <v>7</v>
      </c>
      <c r="C13" s="44"/>
      <c r="D13" s="12"/>
      <c r="E13" s="12"/>
      <c r="F13" s="12"/>
      <c r="G13" s="48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5570</v>
      </c>
      <c r="B14" s="12" t="s">
        <v>8</v>
      </c>
      <c r="C14" s="44">
        <v>896</v>
      </c>
      <c r="D14" s="12">
        <v>84</v>
      </c>
      <c r="E14" s="12">
        <v>1364</v>
      </c>
      <c r="F14" s="12">
        <v>2537</v>
      </c>
      <c r="G14" s="48">
        <v>2277</v>
      </c>
      <c r="H14" s="6">
        <v>1111</v>
      </c>
      <c r="I14" s="6">
        <v>1964</v>
      </c>
      <c r="J14" s="6">
        <v>1924</v>
      </c>
      <c r="K14" s="6">
        <v>1653</v>
      </c>
      <c r="L14" s="6">
        <v>1201</v>
      </c>
      <c r="M14" s="6">
        <v>508</v>
      </c>
      <c r="N14" s="6">
        <v>1318</v>
      </c>
      <c r="O14" s="6">
        <v>829</v>
      </c>
    </row>
    <row r="15" spans="1:15" x14ac:dyDescent="0.2">
      <c r="A15" s="4">
        <v>5571</v>
      </c>
      <c r="B15" s="12" t="s">
        <v>9</v>
      </c>
      <c r="D15" s="23"/>
      <c r="E15" s="23"/>
      <c r="F15" s="23"/>
      <c r="H15" s="6"/>
      <c r="I15" s="6"/>
      <c r="J15" s="6"/>
      <c r="K15" s="6"/>
      <c r="L15" s="6"/>
      <c r="M15" s="6"/>
      <c r="N15" s="6"/>
      <c r="O15" s="6"/>
    </row>
    <row r="16" spans="1:15" x14ac:dyDescent="0.2">
      <c r="A16" s="4">
        <v>5572</v>
      </c>
      <c r="B16" s="12" t="s">
        <v>10</v>
      </c>
      <c r="C16" s="44"/>
      <c r="D16" s="12"/>
      <c r="E16" s="12"/>
      <c r="F16" s="12"/>
      <c r="G16" s="48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>
        <v>5573</v>
      </c>
      <c r="B17" s="12" t="s">
        <v>11</v>
      </c>
      <c r="C17" s="44">
        <v>1076.54</v>
      </c>
      <c r="D17" s="12">
        <v>526.65</v>
      </c>
      <c r="E17" s="12">
        <v>1256.19</v>
      </c>
      <c r="F17" s="12">
        <v>1697.47</v>
      </c>
      <c r="G17" s="48">
        <v>1539.06</v>
      </c>
      <c r="H17" s="6">
        <v>1047.3699999999999</v>
      </c>
      <c r="I17" s="6">
        <v>1380.73</v>
      </c>
      <c r="J17" s="6">
        <v>1355.56</v>
      </c>
      <c r="K17" s="6">
        <v>1284.6300000000001</v>
      </c>
      <c r="L17" s="6">
        <v>1107.26</v>
      </c>
      <c r="M17" s="6">
        <v>805.13</v>
      </c>
      <c r="N17" s="6">
        <v>1119.25</v>
      </c>
      <c r="O17" s="6">
        <v>912.42</v>
      </c>
    </row>
    <row r="18" spans="1:15" x14ac:dyDescent="0.2">
      <c r="A18" s="4"/>
      <c r="B18" s="10" t="s">
        <v>12</v>
      </c>
      <c r="C18" s="13">
        <f>SUM(C14:C17)</f>
        <v>1972.54</v>
      </c>
      <c r="D18" s="13">
        <f t="shared" ref="D18:G18" si="16">SUM(D14:D17)</f>
        <v>610.65</v>
      </c>
      <c r="E18" s="13">
        <f t="shared" si="16"/>
        <v>2620.19</v>
      </c>
      <c r="F18" s="13">
        <f t="shared" si="16"/>
        <v>4234.47</v>
      </c>
      <c r="G18" s="13">
        <f t="shared" si="16"/>
        <v>3816.06</v>
      </c>
      <c r="H18" s="13">
        <f>SUM(H14:H17)</f>
        <v>2158.37</v>
      </c>
      <c r="I18" s="13">
        <f>SUM(I14:I17)</f>
        <v>3344.73</v>
      </c>
      <c r="J18" s="13">
        <f t="shared" ref="J18:N18" si="17">SUM(J14:J17)</f>
        <v>3279.56</v>
      </c>
      <c r="K18" s="13">
        <f t="shared" si="17"/>
        <v>2937.63</v>
      </c>
      <c r="L18" s="13">
        <f t="shared" si="17"/>
        <v>2308.2600000000002</v>
      </c>
      <c r="M18" s="13">
        <f t="shared" si="17"/>
        <v>1313.13</v>
      </c>
      <c r="N18" s="13">
        <f t="shared" si="17"/>
        <v>2437.25</v>
      </c>
      <c r="O18" s="13">
        <f t="shared" ref="O18" si="18">SUM(O14:O17)</f>
        <v>1741.42</v>
      </c>
    </row>
    <row r="19" spans="1:15" ht="6.75" customHeight="1" x14ac:dyDescent="0.2">
      <c r="A19" s="4"/>
      <c r="B19" s="12"/>
      <c r="C19" s="44"/>
      <c r="D19" s="12"/>
      <c r="E19" s="12"/>
      <c r="F19" s="12"/>
      <c r="G19" s="48"/>
      <c r="H19" s="6"/>
      <c r="I19" s="6"/>
      <c r="J19" s="6"/>
      <c r="K19" s="6"/>
      <c r="L19" s="6"/>
      <c r="M19" s="6"/>
      <c r="N19" s="6"/>
      <c r="O19" s="6"/>
    </row>
    <row r="20" spans="1:15" x14ac:dyDescent="0.2">
      <c r="A20" s="4"/>
      <c r="B20" s="5" t="s">
        <v>13</v>
      </c>
      <c r="C20" s="44"/>
      <c r="D20" s="12"/>
      <c r="E20" s="12"/>
      <c r="F20" s="12"/>
      <c r="G20" s="48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4">
        <v>5085</v>
      </c>
      <c r="B21" s="12" t="s">
        <v>25</v>
      </c>
      <c r="C21" s="44"/>
      <c r="D21" s="12">
        <v>52.97</v>
      </c>
      <c r="E21" s="12"/>
      <c r="F21" s="12"/>
      <c r="G21" s="48"/>
      <c r="H21" s="6">
        <f>62.5+57.69+70.86+76.28</f>
        <v>267.33000000000004</v>
      </c>
      <c r="I21" s="6">
        <v>54.06</v>
      </c>
      <c r="J21" s="6"/>
      <c r="K21" s="6">
        <v>100.96</v>
      </c>
      <c r="L21" s="6">
        <v>62.5</v>
      </c>
      <c r="M21" s="6">
        <v>42.33</v>
      </c>
      <c r="N21" s="6">
        <v>66.150000000000006</v>
      </c>
      <c r="O21" s="6">
        <v>56.4</v>
      </c>
    </row>
    <row r="22" spans="1:15" x14ac:dyDescent="0.2">
      <c r="A22" s="4">
        <v>5100</v>
      </c>
      <c r="B22" s="12" t="s">
        <v>26</v>
      </c>
      <c r="C22" s="44"/>
      <c r="D22" s="12"/>
      <c r="E22" s="12"/>
      <c r="F22" s="12"/>
      <c r="G22" s="48"/>
      <c r="H22" s="6"/>
      <c r="I22" s="6"/>
      <c r="J22" s="6"/>
      <c r="K22" s="6"/>
      <c r="L22" s="6"/>
      <c r="M22" s="6"/>
      <c r="N22" s="6"/>
      <c r="O22" s="6"/>
    </row>
    <row r="23" spans="1:15" x14ac:dyDescent="0.2">
      <c r="A23" s="4">
        <v>5220</v>
      </c>
      <c r="B23" s="12" t="s">
        <v>27</v>
      </c>
      <c r="C23" s="4"/>
      <c r="D23" s="12"/>
      <c r="E23" s="12"/>
      <c r="F23" s="12"/>
      <c r="G23" s="4"/>
      <c r="H23" s="6"/>
      <c r="I23" s="6">
        <v>611.35</v>
      </c>
      <c r="J23" s="6">
        <v>1222.04</v>
      </c>
      <c r="K23" s="6"/>
      <c r="L23" s="6"/>
      <c r="M23" s="6"/>
      <c r="N23" s="6"/>
      <c r="O23" s="6"/>
    </row>
    <row r="24" spans="1:15" x14ac:dyDescent="0.2">
      <c r="A24" s="4">
        <v>5225</v>
      </c>
      <c r="B24" s="12" t="s">
        <v>28</v>
      </c>
      <c r="C24" s="4"/>
      <c r="D24" s="12">
        <v>149.69999999999999</v>
      </c>
      <c r="E24" s="12">
        <v>244.44</v>
      </c>
      <c r="F24" s="12">
        <v>246.06</v>
      </c>
      <c r="G24" s="49">
        <v>477</v>
      </c>
      <c r="H24" s="6"/>
      <c r="I24" s="6">
        <v>512.70000000000005</v>
      </c>
      <c r="J24" s="6">
        <v>1055.9000000000001</v>
      </c>
      <c r="K24" s="6">
        <v>489</v>
      </c>
      <c r="L24" s="6">
        <v>1066.9000000000001</v>
      </c>
      <c r="M24" s="6">
        <v>369.45</v>
      </c>
      <c r="N24" s="6">
        <v>756.02</v>
      </c>
      <c r="O24" s="6">
        <v>733.21</v>
      </c>
    </row>
    <row r="25" spans="1:15" x14ac:dyDescent="0.2">
      <c r="A25" s="4">
        <v>5240</v>
      </c>
      <c r="B25" s="12" t="s">
        <v>29</v>
      </c>
      <c r="C25" s="4">
        <v>105.17</v>
      </c>
      <c r="D25" s="12">
        <v>135.22</v>
      </c>
      <c r="E25" s="12">
        <v>105.17</v>
      </c>
      <c r="F25" s="12"/>
      <c r="G25" s="4"/>
      <c r="H25" s="6"/>
      <c r="I25" s="6">
        <v>172.34</v>
      </c>
      <c r="J25" s="6"/>
      <c r="K25" s="6">
        <v>187.87</v>
      </c>
      <c r="L25" s="6">
        <v>106.68</v>
      </c>
      <c r="M25" s="6">
        <v>149.36000000000001</v>
      </c>
      <c r="N25" s="6">
        <v>149.36000000000001</v>
      </c>
      <c r="O25" s="6">
        <v>124.46</v>
      </c>
    </row>
    <row r="26" spans="1:15" x14ac:dyDescent="0.2">
      <c r="A26" s="4">
        <v>5250</v>
      </c>
      <c r="B26" s="12" t="s">
        <v>72</v>
      </c>
      <c r="C26" s="4"/>
      <c r="D26" s="12"/>
      <c r="E26" s="12"/>
      <c r="F26" s="12">
        <v>-100</v>
      </c>
      <c r="G26" s="4"/>
      <c r="H26" s="6"/>
      <c r="I26" s="6"/>
      <c r="J26" s="6"/>
      <c r="K26" s="6"/>
      <c r="L26" s="6"/>
      <c r="M26" s="6"/>
      <c r="N26" s="6"/>
      <c r="O26" s="6"/>
    </row>
    <row r="27" spans="1:15" x14ac:dyDescent="0.2">
      <c r="A27" s="4">
        <v>5465</v>
      </c>
      <c r="B27" s="12" t="s">
        <v>14</v>
      </c>
      <c r="C27" s="4"/>
      <c r="D27" s="12"/>
      <c r="E27" s="12"/>
      <c r="F27" s="12"/>
      <c r="G27" s="4"/>
      <c r="H27" s="6"/>
      <c r="I27" s="6">
        <v>9194.99</v>
      </c>
      <c r="J27" s="6"/>
      <c r="K27" s="6"/>
      <c r="L27" s="6"/>
      <c r="M27" s="6"/>
      <c r="N27" s="6"/>
      <c r="O27" s="6"/>
    </row>
    <row r="28" spans="1:15" x14ac:dyDescent="0.2">
      <c r="A28" s="4">
        <v>5469</v>
      </c>
      <c r="B28" s="12" t="s">
        <v>30</v>
      </c>
      <c r="C28" s="4"/>
      <c r="D28" s="12"/>
      <c r="E28" s="12"/>
      <c r="F28" s="12"/>
      <c r="G28" s="4"/>
      <c r="H28" s="6"/>
      <c r="I28" s="6"/>
      <c r="J28" s="6"/>
      <c r="K28" s="6"/>
      <c r="L28" s="6"/>
      <c r="M28" s="6"/>
      <c r="N28" s="6"/>
      <c r="O28" s="6"/>
    </row>
    <row r="29" spans="1:15" x14ac:dyDescent="0.2">
      <c r="A29" s="4">
        <v>5470</v>
      </c>
      <c r="B29" s="12" t="s">
        <v>31</v>
      </c>
      <c r="C29" s="4">
        <v>978.34</v>
      </c>
      <c r="D29" s="12">
        <v>980</v>
      </c>
      <c r="E29" s="12">
        <v>1688.1</v>
      </c>
      <c r="F29" s="12">
        <v>171.9</v>
      </c>
      <c r="G29" s="4"/>
      <c r="H29" s="6"/>
      <c r="I29" s="6">
        <v>583</v>
      </c>
      <c r="J29" s="6"/>
      <c r="K29" s="6">
        <v>190.8</v>
      </c>
      <c r="L29" s="6">
        <v>110.99</v>
      </c>
      <c r="M29" s="6">
        <v>89.4</v>
      </c>
      <c r="N29" s="6"/>
      <c r="O29" s="6"/>
    </row>
    <row r="30" spans="1:15" x14ac:dyDescent="0.2">
      <c r="A30" s="4">
        <v>5472</v>
      </c>
      <c r="B30" s="12" t="s">
        <v>15</v>
      </c>
      <c r="C30" s="4"/>
      <c r="D30" s="12"/>
      <c r="E30" s="12"/>
      <c r="F30" s="12"/>
      <c r="G30" s="4"/>
      <c r="H30" s="6"/>
      <c r="I30" s="6">
        <v>57.01</v>
      </c>
      <c r="J30" s="6"/>
      <c r="K30" s="6"/>
      <c r="L30" s="6"/>
      <c r="M30" s="6"/>
      <c r="N30" s="6"/>
      <c r="O30" s="6"/>
    </row>
    <row r="31" spans="1:15" x14ac:dyDescent="0.2">
      <c r="A31" s="4">
        <v>5473</v>
      </c>
      <c r="B31" s="12" t="s">
        <v>32</v>
      </c>
      <c r="C31" s="4"/>
      <c r="D31" s="12"/>
      <c r="E31" s="12"/>
      <c r="F31" s="12"/>
      <c r="G31" s="4"/>
      <c r="H31" s="6"/>
      <c r="I31" s="6"/>
      <c r="J31" s="6"/>
      <c r="K31" s="6"/>
      <c r="L31" s="6"/>
      <c r="M31" s="6">
        <v>3720</v>
      </c>
      <c r="N31" s="6"/>
      <c r="O31" s="6"/>
    </row>
    <row r="32" spans="1:15" x14ac:dyDescent="0.2">
      <c r="A32" s="4">
        <v>5501</v>
      </c>
      <c r="B32" s="12" t="s">
        <v>16</v>
      </c>
      <c r="C32" s="4"/>
      <c r="D32" s="12"/>
      <c r="E32" s="12"/>
      <c r="F32" s="12"/>
      <c r="G32" s="4"/>
      <c r="H32" s="6"/>
      <c r="I32" s="6">
        <v>463</v>
      </c>
      <c r="J32" s="6"/>
      <c r="K32" s="6"/>
      <c r="L32" s="6"/>
      <c r="M32" s="6"/>
      <c r="N32" s="6"/>
      <c r="O32" s="6"/>
    </row>
    <row r="33" spans="1:15" x14ac:dyDescent="0.2">
      <c r="A33" s="4">
        <v>5620</v>
      </c>
      <c r="B33" s="12" t="s">
        <v>37</v>
      </c>
      <c r="C33" s="4"/>
      <c r="D33" s="12"/>
      <c r="E33" s="12"/>
      <c r="F33" s="12"/>
      <c r="G33" s="4"/>
      <c r="H33" s="6"/>
      <c r="I33" s="6"/>
      <c r="J33" s="6"/>
      <c r="K33" s="6"/>
      <c r="L33" s="6"/>
      <c r="M33" s="6"/>
      <c r="N33" s="6"/>
      <c r="O33" s="6"/>
    </row>
    <row r="34" spans="1:15" x14ac:dyDescent="0.2">
      <c r="A34" s="4">
        <v>5685</v>
      </c>
      <c r="B34" s="12" t="s">
        <v>38</v>
      </c>
      <c r="C34" s="4"/>
      <c r="D34" s="12"/>
      <c r="E34" s="12"/>
      <c r="F34" s="12"/>
      <c r="G34" s="4"/>
      <c r="H34" s="6"/>
      <c r="I34" s="6"/>
      <c r="J34" s="6"/>
      <c r="K34" s="6"/>
      <c r="L34" s="6"/>
      <c r="M34" s="6"/>
      <c r="N34" s="6"/>
      <c r="O34" s="6">
        <v>525</v>
      </c>
    </row>
    <row r="35" spans="1:15" x14ac:dyDescent="0.2">
      <c r="A35" s="4">
        <v>5690</v>
      </c>
      <c r="B35" s="12" t="s">
        <v>39</v>
      </c>
      <c r="C35" s="4">
        <v>516.25</v>
      </c>
      <c r="D35" s="12">
        <v>1526.66</v>
      </c>
      <c r="E35" s="12">
        <v>1273.08</v>
      </c>
      <c r="F35" s="12">
        <v>1206.51</v>
      </c>
      <c r="G35" s="49">
        <v>1587.22</v>
      </c>
      <c r="H35" s="6">
        <v>630</v>
      </c>
      <c r="I35" s="6">
        <v>1118.42</v>
      </c>
      <c r="J35" s="6">
        <v>1942.41</v>
      </c>
      <c r="K35" s="6">
        <v>812.27</v>
      </c>
      <c r="L35" s="6">
        <v>2276.62</v>
      </c>
      <c r="M35" s="6">
        <v>1210.1400000000001</v>
      </c>
      <c r="N35" s="6">
        <v>1613.82</v>
      </c>
      <c r="O35" s="6">
        <v>1260.07</v>
      </c>
    </row>
    <row r="36" spans="1:15" x14ac:dyDescent="0.2">
      <c r="A36" s="4">
        <v>5691</v>
      </c>
      <c r="B36" s="12" t="s">
        <v>40</v>
      </c>
      <c r="C36" s="4"/>
      <c r="D36" s="12">
        <v>1206.44</v>
      </c>
      <c r="E36" s="12"/>
      <c r="F36" s="12"/>
      <c r="G36" s="4"/>
      <c r="H36" s="6"/>
      <c r="I36" s="6"/>
      <c r="J36" s="6"/>
      <c r="K36" s="6">
        <v>91</v>
      </c>
      <c r="L36" s="6">
        <v>70</v>
      </c>
      <c r="M36" s="6">
        <v>281.25</v>
      </c>
      <c r="N36" s="6"/>
      <c r="O36" s="6"/>
    </row>
    <row r="37" spans="1:15" x14ac:dyDescent="0.2">
      <c r="A37" s="4">
        <v>5700</v>
      </c>
      <c r="B37" s="12" t="s">
        <v>41</v>
      </c>
      <c r="C37" s="4"/>
      <c r="D37" s="12"/>
      <c r="E37" s="12"/>
      <c r="F37" s="12"/>
      <c r="G37" s="4"/>
      <c r="H37" s="6"/>
      <c r="I37" s="6"/>
      <c r="J37" s="6"/>
      <c r="K37" s="6"/>
      <c r="L37" s="6"/>
      <c r="M37" s="6"/>
      <c r="N37" s="6"/>
      <c r="O37" s="6"/>
    </row>
    <row r="38" spans="1:15" x14ac:dyDescent="0.2">
      <c r="A38" s="4">
        <v>5705</v>
      </c>
      <c r="B38" s="12" t="s">
        <v>42</v>
      </c>
      <c r="C38" s="4"/>
      <c r="D38" s="12"/>
      <c r="E38" s="12"/>
      <c r="F38" s="12"/>
      <c r="G38" s="4"/>
      <c r="H38" s="6"/>
      <c r="I38" s="6"/>
      <c r="J38" s="6"/>
      <c r="K38" s="6"/>
      <c r="L38" s="6"/>
      <c r="M38" s="6"/>
      <c r="N38" s="6"/>
      <c r="O38" s="6"/>
    </row>
    <row r="39" spans="1:15" x14ac:dyDescent="0.2">
      <c r="A39" s="4">
        <v>5715</v>
      </c>
      <c r="B39" s="12" t="s">
        <v>43</v>
      </c>
      <c r="C39" s="4"/>
      <c r="D39" s="12"/>
      <c r="E39" s="12"/>
      <c r="F39" s="12"/>
      <c r="G39" s="4"/>
      <c r="H39" s="6">
        <f>360+360</f>
        <v>720</v>
      </c>
      <c r="I39" s="6"/>
      <c r="J39" s="6">
        <v>760</v>
      </c>
      <c r="K39" s="6"/>
      <c r="L39" s="6"/>
      <c r="M39" s="6">
        <v>360</v>
      </c>
      <c r="N39" s="6"/>
      <c r="O39" s="6"/>
    </row>
    <row r="40" spans="1:15" x14ac:dyDescent="0.2">
      <c r="A40" s="4">
        <v>5750</v>
      </c>
      <c r="B40" s="12" t="s">
        <v>44</v>
      </c>
      <c r="C40" s="4"/>
      <c r="D40" s="12">
        <v>102.9</v>
      </c>
      <c r="E40" s="12">
        <v>31.5</v>
      </c>
      <c r="F40" s="12">
        <v>34.200000000000003</v>
      </c>
      <c r="G40" s="49">
        <v>38.700000000000003</v>
      </c>
      <c r="H40" s="6"/>
      <c r="I40" s="6">
        <v>12</v>
      </c>
      <c r="J40" s="6">
        <v>58</v>
      </c>
      <c r="K40" s="6">
        <v>65.5</v>
      </c>
      <c r="L40" s="6">
        <v>105.5</v>
      </c>
      <c r="M40" s="6"/>
      <c r="N40" s="6">
        <v>26</v>
      </c>
      <c r="O40" s="6">
        <v>4</v>
      </c>
    </row>
    <row r="41" spans="1:15" x14ac:dyDescent="0.2">
      <c r="A41" s="4">
        <v>5755</v>
      </c>
      <c r="B41" s="12" t="s">
        <v>18</v>
      </c>
      <c r="C41" s="4">
        <v>9.4700000000000006</v>
      </c>
      <c r="D41" s="12"/>
      <c r="E41" s="12">
        <v>2.97</v>
      </c>
      <c r="F41" s="12">
        <v>12.53</v>
      </c>
      <c r="G41" s="49">
        <v>2.23</v>
      </c>
      <c r="H41" s="6"/>
      <c r="I41" s="6">
        <v>13.94</v>
      </c>
      <c r="J41" s="6">
        <v>2.23</v>
      </c>
      <c r="K41" s="6">
        <v>12.5</v>
      </c>
      <c r="L41" s="6">
        <v>2.23</v>
      </c>
      <c r="M41" s="6">
        <v>16.940000000000001</v>
      </c>
      <c r="N41" s="6">
        <v>12.19</v>
      </c>
      <c r="O41" s="6">
        <v>2.23</v>
      </c>
    </row>
    <row r="42" spans="1:15" x14ac:dyDescent="0.2">
      <c r="A42" s="4">
        <v>5760</v>
      </c>
      <c r="B42" s="12" t="s">
        <v>45</v>
      </c>
      <c r="C42" s="4"/>
      <c r="D42" s="12"/>
      <c r="E42" s="12"/>
      <c r="F42" s="12"/>
      <c r="G42" s="4"/>
      <c r="H42" s="14"/>
      <c r="I42" s="14"/>
      <c r="J42" s="14"/>
      <c r="K42" s="14"/>
      <c r="L42" s="14"/>
      <c r="M42" s="14"/>
      <c r="N42" s="14"/>
      <c r="O42" s="14"/>
    </row>
    <row r="43" spans="1:15" x14ac:dyDescent="0.2">
      <c r="A43" s="4"/>
      <c r="B43" s="10" t="s">
        <v>19</v>
      </c>
      <c r="C43" s="13">
        <f t="shared" ref="C43:N43" si="19">SUM(C21:C42)</f>
        <v>1609.23</v>
      </c>
      <c r="D43" s="13">
        <f t="shared" si="19"/>
        <v>4153.8900000000003</v>
      </c>
      <c r="E43" s="13">
        <f t="shared" si="19"/>
        <v>3345.2599999999998</v>
      </c>
      <c r="F43" s="13">
        <f t="shared" si="19"/>
        <v>1571.2</v>
      </c>
      <c r="G43" s="13">
        <f t="shared" si="19"/>
        <v>2105.15</v>
      </c>
      <c r="H43" s="13">
        <f t="shared" si="19"/>
        <v>1617.33</v>
      </c>
      <c r="I43" s="13">
        <f t="shared" si="19"/>
        <v>12792.810000000001</v>
      </c>
      <c r="J43" s="13">
        <f t="shared" si="19"/>
        <v>5040.58</v>
      </c>
      <c r="K43" s="13">
        <f t="shared" si="19"/>
        <v>1949.9</v>
      </c>
      <c r="L43" s="13">
        <f t="shared" si="19"/>
        <v>3801.42</v>
      </c>
      <c r="M43" s="13">
        <f t="shared" si="19"/>
        <v>6238.87</v>
      </c>
      <c r="N43" s="13">
        <f t="shared" si="19"/>
        <v>2623.54</v>
      </c>
      <c r="O43" s="13">
        <f t="shared" ref="O43" si="20">SUM(O21:O42)</f>
        <v>2705.3700000000003</v>
      </c>
    </row>
    <row r="44" spans="1:15" x14ac:dyDescent="0.2">
      <c r="A44" s="4"/>
      <c r="B44" s="12"/>
      <c r="C44" s="12"/>
      <c r="D44" s="12"/>
      <c r="E44" s="12"/>
      <c r="F44" s="12"/>
      <c r="G44" s="12"/>
      <c r="H44" s="15"/>
      <c r="I44" s="15"/>
      <c r="J44" s="15"/>
      <c r="K44" s="15"/>
      <c r="L44" s="15"/>
      <c r="M44" s="15"/>
      <c r="N44" s="15"/>
      <c r="O44" s="15"/>
    </row>
    <row r="45" spans="1:15" x14ac:dyDescent="0.2">
      <c r="A45" s="4"/>
      <c r="B45" s="16" t="s">
        <v>20</v>
      </c>
      <c r="C45" s="17">
        <f t="shared" ref="C45:N45" si="21">C11</f>
        <v>26038.080000000002</v>
      </c>
      <c r="D45" s="17">
        <f t="shared" si="21"/>
        <v>12399.5</v>
      </c>
      <c r="E45" s="17">
        <f t="shared" si="21"/>
        <v>31065.42</v>
      </c>
      <c r="F45" s="17">
        <f t="shared" si="21"/>
        <v>15084.07</v>
      </c>
      <c r="G45" s="17">
        <f t="shared" si="21"/>
        <v>33487.339999999997</v>
      </c>
      <c r="H45" s="17">
        <f t="shared" si="21"/>
        <v>14419.81</v>
      </c>
      <c r="I45" s="17">
        <f t="shared" si="21"/>
        <v>30283.81</v>
      </c>
      <c r="J45" s="17">
        <f t="shared" si="21"/>
        <v>33482.39</v>
      </c>
      <c r="K45" s="17">
        <f t="shared" si="21"/>
        <v>15934.68</v>
      </c>
      <c r="L45" s="17">
        <f t="shared" si="21"/>
        <v>30883.07</v>
      </c>
      <c r="M45" s="17">
        <f t="shared" si="21"/>
        <v>13336.26</v>
      </c>
      <c r="N45" s="17">
        <f t="shared" si="21"/>
        <v>23491.83</v>
      </c>
      <c r="O45" s="17">
        <f t="shared" ref="O45" si="22">O11</f>
        <v>20792.77</v>
      </c>
    </row>
    <row r="46" spans="1:15" x14ac:dyDescent="0.2">
      <c r="A46" s="4"/>
      <c r="B46" s="16" t="s">
        <v>21</v>
      </c>
      <c r="C46" s="17">
        <f t="shared" ref="C46:N46" si="23">C18+C43</f>
        <v>3581.77</v>
      </c>
      <c r="D46" s="17">
        <f t="shared" si="23"/>
        <v>4764.54</v>
      </c>
      <c r="E46" s="17">
        <f t="shared" si="23"/>
        <v>5965.45</v>
      </c>
      <c r="F46" s="17">
        <f t="shared" si="23"/>
        <v>5805.67</v>
      </c>
      <c r="G46" s="17">
        <f t="shared" si="23"/>
        <v>5921.21</v>
      </c>
      <c r="H46" s="17">
        <f t="shared" si="23"/>
        <v>3775.7</v>
      </c>
      <c r="I46" s="17">
        <f t="shared" si="23"/>
        <v>16137.54</v>
      </c>
      <c r="J46" s="17">
        <f t="shared" si="23"/>
        <v>8320.14</v>
      </c>
      <c r="K46" s="17">
        <f t="shared" si="23"/>
        <v>4887.5300000000007</v>
      </c>
      <c r="L46" s="17">
        <f t="shared" si="23"/>
        <v>6109.68</v>
      </c>
      <c r="M46" s="17">
        <f t="shared" si="23"/>
        <v>7552</v>
      </c>
      <c r="N46" s="17">
        <f t="shared" si="23"/>
        <v>5060.79</v>
      </c>
      <c r="O46" s="17">
        <f t="shared" ref="O46" si="24">O18+O43</f>
        <v>4446.7900000000009</v>
      </c>
    </row>
    <row r="47" spans="1:15" ht="12.75" thickBot="1" x14ac:dyDescent="0.25">
      <c r="A47" s="4"/>
      <c r="B47" s="16" t="s">
        <v>22</v>
      </c>
      <c r="C47" s="18">
        <f>C45-C46</f>
        <v>22456.31</v>
      </c>
      <c r="D47" s="18">
        <f t="shared" ref="D47:G47" si="25">D45-D46</f>
        <v>7634.96</v>
      </c>
      <c r="E47" s="18">
        <f t="shared" si="25"/>
        <v>25099.969999999998</v>
      </c>
      <c r="F47" s="18">
        <f t="shared" si="25"/>
        <v>9278.4</v>
      </c>
      <c r="G47" s="18">
        <f t="shared" si="25"/>
        <v>27566.129999999997</v>
      </c>
      <c r="H47" s="18">
        <f>H45-H46</f>
        <v>10644.11</v>
      </c>
      <c r="I47" s="18">
        <f t="shared" ref="I47:N47" si="26">I45-I46</f>
        <v>14146.27</v>
      </c>
      <c r="J47" s="18">
        <f t="shared" si="26"/>
        <v>25162.25</v>
      </c>
      <c r="K47" s="18">
        <f t="shared" si="26"/>
        <v>11047.15</v>
      </c>
      <c r="L47" s="18">
        <f t="shared" si="26"/>
        <v>24773.39</v>
      </c>
      <c r="M47" s="18">
        <f t="shared" si="26"/>
        <v>5784.26</v>
      </c>
      <c r="N47" s="18">
        <f t="shared" si="26"/>
        <v>18431.04</v>
      </c>
      <c r="O47" s="18">
        <f t="shared" ref="O47" si="27">O45-O46</f>
        <v>16345.98</v>
      </c>
    </row>
    <row r="48" spans="1:15" ht="12.75" thickTop="1" x14ac:dyDescent="0.2"/>
    <row r="49" spans="2:2" x14ac:dyDescent="0.2">
      <c r="B49" s="56" t="s">
        <v>75</v>
      </c>
    </row>
    <row r="50" spans="2:2" x14ac:dyDescent="0.2">
      <c r="B50" s="56" t="s">
        <v>76</v>
      </c>
    </row>
  </sheetData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C84C2-3EE5-4546-B1C7-EF3E15388001}">
  <dimension ref="A2:O49"/>
  <sheetViews>
    <sheetView workbookViewId="0">
      <selection activeCell="N36" sqref="N36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5" x14ac:dyDescent="0.2">
      <c r="A2" s="1"/>
      <c r="B2" s="2" t="s">
        <v>60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6">
        <v>0</v>
      </c>
      <c r="O3" s="12">
        <v>0</v>
      </c>
    </row>
    <row r="4" spans="1:15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5"/>
      <c r="D5" s="5"/>
      <c r="E5" s="5"/>
      <c r="F5" s="5"/>
      <c r="G5" s="5"/>
      <c r="H5" s="6"/>
      <c r="I5" s="6"/>
      <c r="J5" s="6"/>
      <c r="K5" s="6"/>
      <c r="L5" s="6"/>
      <c r="M5" s="6"/>
      <c r="N5" s="6">
        <v>9.9</v>
      </c>
      <c r="O5" s="6"/>
    </row>
    <row r="6" spans="1:15" x14ac:dyDescent="0.2">
      <c r="A6" s="4"/>
      <c r="B6" s="5" t="s">
        <v>4</v>
      </c>
      <c r="C6" s="5"/>
      <c r="D6" s="5"/>
      <c r="E6" s="5"/>
      <c r="F6" s="5"/>
      <c r="G6" s="5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  <c r="O6" s="9">
        <f>[1]Pricing!I5</f>
        <v>257.01821999999999</v>
      </c>
    </row>
    <row r="7" spans="1:15" x14ac:dyDescent="0.2">
      <c r="A7" s="4"/>
      <c r="B7" s="5"/>
      <c r="C7" s="5"/>
      <c r="D7" s="5"/>
      <c r="E7" s="5"/>
      <c r="F7" s="5"/>
      <c r="G7" s="5"/>
      <c r="H7" s="6"/>
      <c r="I7" s="6"/>
      <c r="J7" s="6"/>
      <c r="K7" s="6"/>
      <c r="L7" s="6"/>
      <c r="M7" s="6"/>
      <c r="N7" s="6"/>
      <c r="O7" s="6"/>
    </row>
    <row r="8" spans="1:15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0</v>
      </c>
      <c r="G8" s="11">
        <f t="shared" si="0"/>
        <v>0</v>
      </c>
      <c r="H8" s="11">
        <f>ROUND(H5*H6,2)</f>
        <v>0</v>
      </c>
      <c r="I8" s="11">
        <f>ROUND(I5*I6,2)</f>
        <v>0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2739.33</v>
      </c>
      <c r="O8" s="11">
        <f t="shared" ref="O8" si="2">ROUND(O5*O6,2)</f>
        <v>0</v>
      </c>
    </row>
    <row r="9" spans="1:15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  <c r="O9" s="6"/>
    </row>
    <row r="10" spans="1:15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  <c r="O10" s="6"/>
    </row>
    <row r="11" spans="1:15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  <c r="O11" s="6"/>
    </row>
    <row r="12" spans="1:15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5573</v>
      </c>
      <c r="B14" s="12" t="s">
        <v>11</v>
      </c>
      <c r="C14" s="12"/>
      <c r="D14" s="12"/>
      <c r="E14" s="12"/>
      <c r="F14" s="12"/>
      <c r="G14" s="12"/>
      <c r="H14" s="6"/>
      <c r="I14" s="6"/>
      <c r="J14" s="6"/>
      <c r="K14" s="6"/>
      <c r="L14" s="6"/>
      <c r="M14" s="6"/>
      <c r="N14" s="6"/>
      <c r="O14" s="6"/>
    </row>
    <row r="15" spans="1:15" x14ac:dyDescent="0.2">
      <c r="A15" s="4"/>
      <c r="B15" s="10" t="s">
        <v>12</v>
      </c>
      <c r="C15" s="13">
        <f>SUM(C11:C14)</f>
        <v>0</v>
      </c>
      <c r="D15" s="13">
        <f t="shared" ref="D15:G15" si="3">SUM(D11:D14)</f>
        <v>0</v>
      </c>
      <c r="E15" s="13">
        <f t="shared" si="3"/>
        <v>0</v>
      </c>
      <c r="F15" s="13">
        <f t="shared" si="3"/>
        <v>0</v>
      </c>
      <c r="G15" s="13">
        <f t="shared" si="3"/>
        <v>0</v>
      </c>
      <c r="H15" s="13">
        <f>SUM(H11:H14)</f>
        <v>0</v>
      </c>
      <c r="I15" s="13">
        <f>SUM(I11:I14)</f>
        <v>0</v>
      </c>
      <c r="J15" s="13">
        <f t="shared" ref="J15:N15" si="4">SUM(J11:J14)</f>
        <v>0</v>
      </c>
      <c r="K15" s="13">
        <f t="shared" si="4"/>
        <v>0</v>
      </c>
      <c r="L15" s="13">
        <f t="shared" si="4"/>
        <v>0</v>
      </c>
      <c r="M15" s="13">
        <f t="shared" si="4"/>
        <v>0</v>
      </c>
      <c r="N15" s="13">
        <f t="shared" si="4"/>
        <v>0</v>
      </c>
      <c r="O15" s="13">
        <f t="shared" ref="O15" si="5">SUM(O11:O14)</f>
        <v>0</v>
      </c>
    </row>
    <row r="16" spans="1:15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  <c r="O17" s="6"/>
    </row>
    <row r="18" spans="1:15" x14ac:dyDescent="0.2">
      <c r="A18" s="4">
        <v>5085</v>
      </c>
      <c r="B18" s="12" t="s">
        <v>25</v>
      </c>
      <c r="C18" s="12"/>
      <c r="D18" s="12"/>
      <c r="E18" s="12"/>
      <c r="F18" s="12"/>
      <c r="G18" s="12"/>
      <c r="H18" s="6"/>
      <c r="I18" s="6"/>
      <c r="J18" s="6"/>
      <c r="K18" s="6"/>
      <c r="L18" s="6"/>
      <c r="M18" s="6"/>
      <c r="N18" s="6"/>
      <c r="O18" s="6"/>
    </row>
    <row r="19" spans="1:15" x14ac:dyDescent="0.2">
      <c r="A19" s="4">
        <v>5100</v>
      </c>
      <c r="B19" s="12" t="s">
        <v>26</v>
      </c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  <c r="O19" s="6"/>
    </row>
    <row r="20" spans="1:15" x14ac:dyDescent="0.2">
      <c r="A20" s="4">
        <v>5220</v>
      </c>
      <c r="B20" s="12" t="s">
        <v>27</v>
      </c>
      <c r="C20" s="12"/>
      <c r="D20" s="12"/>
      <c r="E20" s="12"/>
      <c r="F20" s="12"/>
      <c r="G20" s="12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4">
        <v>5225</v>
      </c>
      <c r="B21" s="12" t="s">
        <v>28</v>
      </c>
      <c r="C21" s="12"/>
      <c r="D21" s="12"/>
      <c r="E21" s="12"/>
      <c r="F21" s="12"/>
      <c r="G21" s="12"/>
      <c r="H21" s="6"/>
      <c r="I21" s="6"/>
      <c r="J21" s="6"/>
      <c r="K21" s="6"/>
      <c r="L21" s="6"/>
      <c r="M21" s="6"/>
      <c r="N21" s="6">
        <v>89.87</v>
      </c>
      <c r="O21" s="6"/>
    </row>
    <row r="22" spans="1:15" x14ac:dyDescent="0.2">
      <c r="A22" s="4">
        <v>5240</v>
      </c>
      <c r="B22" s="12" t="s">
        <v>29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  <c r="O22" s="6"/>
    </row>
    <row r="23" spans="1:15" x14ac:dyDescent="0.2">
      <c r="A23" s="4">
        <v>5465</v>
      </c>
      <c r="B23" s="12" t="s">
        <v>14</v>
      </c>
      <c r="C23" s="23"/>
      <c r="D23" s="23"/>
      <c r="E23" s="23"/>
      <c r="F23" s="23"/>
      <c r="G23" s="23"/>
      <c r="H23" s="6"/>
      <c r="I23" s="6">
        <v>365.76</v>
      </c>
      <c r="J23" s="6"/>
      <c r="K23" s="6"/>
      <c r="L23" s="6"/>
      <c r="M23" s="6"/>
      <c r="N23" s="6"/>
      <c r="O23" s="6"/>
    </row>
    <row r="24" spans="1:15" hidden="1" x14ac:dyDescent="0.2">
      <c r="A24" s="4">
        <v>5469</v>
      </c>
      <c r="B24" s="12" t="s">
        <v>30</v>
      </c>
      <c r="C24" s="23"/>
      <c r="D24" s="23"/>
      <c r="E24" s="23"/>
      <c r="F24" s="23"/>
      <c r="G24" s="23"/>
      <c r="H24" s="6"/>
      <c r="I24" s="6"/>
      <c r="J24" s="6"/>
      <c r="K24" s="6"/>
      <c r="L24" s="6"/>
      <c r="M24" s="6"/>
      <c r="N24" s="6"/>
      <c r="O24" s="6"/>
    </row>
    <row r="25" spans="1:15" x14ac:dyDescent="0.2">
      <c r="A25" s="4">
        <v>5470</v>
      </c>
      <c r="B25" s="12" t="s">
        <v>31</v>
      </c>
      <c r="C25" s="23"/>
      <c r="D25" s="23">
        <v>763.2</v>
      </c>
      <c r="E25" s="23"/>
      <c r="F25" s="23"/>
      <c r="G25" s="23"/>
      <c r="H25" s="6"/>
      <c r="I25" s="6">
        <v>477</v>
      </c>
      <c r="J25" s="6"/>
      <c r="K25" s="6"/>
      <c r="L25" s="6"/>
      <c r="M25" s="6"/>
      <c r="N25" s="6"/>
      <c r="O25" s="6"/>
    </row>
    <row r="26" spans="1:15" x14ac:dyDescent="0.2">
      <c r="A26" s="4">
        <v>5473</v>
      </c>
      <c r="B26" s="12" t="s">
        <v>32</v>
      </c>
      <c r="C26" s="23"/>
      <c r="D26" s="23"/>
      <c r="E26" s="23"/>
      <c r="F26" s="23">
        <v>2875</v>
      </c>
      <c r="G26" s="23"/>
      <c r="H26" s="6"/>
      <c r="I26" s="6"/>
      <c r="J26" s="6"/>
      <c r="K26" s="6"/>
      <c r="L26" s="6"/>
      <c r="M26" s="6"/>
      <c r="N26" s="6"/>
      <c r="O26" s="6"/>
    </row>
    <row r="27" spans="1:15" x14ac:dyDescent="0.2">
      <c r="A27" s="4">
        <v>5501</v>
      </c>
      <c r="B27" s="12" t="s">
        <v>16</v>
      </c>
      <c r="C27" s="23"/>
      <c r="D27" s="23"/>
      <c r="E27" s="23"/>
      <c r="F27" s="23"/>
      <c r="G27" s="23"/>
      <c r="H27" s="6"/>
      <c r="I27" s="6">
        <v>148</v>
      </c>
      <c r="J27" s="6"/>
      <c r="K27" s="6"/>
      <c r="L27" s="6"/>
      <c r="M27" s="6"/>
      <c r="N27" s="6"/>
      <c r="O27" s="6"/>
    </row>
    <row r="28" spans="1:15" hidden="1" x14ac:dyDescent="0.2">
      <c r="A28" s="4">
        <v>5560</v>
      </c>
      <c r="B28" s="12" t="s">
        <v>33</v>
      </c>
      <c r="C28" s="23"/>
      <c r="D28" s="23"/>
      <c r="E28" s="23"/>
      <c r="F28" s="23"/>
      <c r="G28" s="23"/>
      <c r="H28" s="6"/>
      <c r="I28" s="6"/>
      <c r="J28" s="6"/>
      <c r="K28" s="6"/>
      <c r="L28" s="6"/>
      <c r="M28" s="6"/>
      <c r="N28" s="6"/>
      <c r="O28" s="6"/>
    </row>
    <row r="29" spans="1:15" hidden="1" x14ac:dyDescent="0.2">
      <c r="A29" s="4">
        <v>5561</v>
      </c>
      <c r="B29" s="12" t="s">
        <v>34</v>
      </c>
      <c r="C29" s="23"/>
      <c r="D29" s="23"/>
      <c r="E29" s="23"/>
      <c r="F29" s="23"/>
      <c r="G29" s="23"/>
      <c r="H29" s="6"/>
      <c r="I29" s="6"/>
      <c r="J29" s="6"/>
      <c r="K29" s="6"/>
      <c r="L29" s="6"/>
      <c r="M29" s="6"/>
      <c r="N29" s="6"/>
      <c r="O29" s="6"/>
    </row>
    <row r="30" spans="1:15" hidden="1" x14ac:dyDescent="0.2">
      <c r="A30" s="4">
        <v>5562</v>
      </c>
      <c r="B30" s="12" t="s">
        <v>35</v>
      </c>
      <c r="C30" s="23"/>
      <c r="D30" s="23"/>
      <c r="E30" s="23"/>
      <c r="F30" s="23"/>
      <c r="G30" s="23"/>
      <c r="H30" s="6"/>
      <c r="I30" s="6"/>
      <c r="J30" s="6"/>
      <c r="K30" s="6"/>
      <c r="L30" s="6"/>
      <c r="M30" s="6"/>
      <c r="N30" s="6"/>
      <c r="O30" s="6"/>
    </row>
    <row r="31" spans="1:15" x14ac:dyDescent="0.2">
      <c r="A31" s="4">
        <v>5563</v>
      </c>
      <c r="B31" s="12" t="s">
        <v>17</v>
      </c>
      <c r="C31" s="23"/>
      <c r="D31" s="23"/>
      <c r="E31" s="23"/>
      <c r="F31" s="23"/>
      <c r="G31" s="23"/>
      <c r="H31" s="6">
        <v>400</v>
      </c>
      <c r="I31" s="6">
        <v>400</v>
      </c>
      <c r="J31" s="6"/>
      <c r="K31" s="6"/>
      <c r="L31" s="6"/>
      <c r="M31" s="6"/>
      <c r="N31" s="6"/>
      <c r="O31" s="6"/>
    </row>
    <row r="32" spans="1:15" hidden="1" x14ac:dyDescent="0.2">
      <c r="A32" s="4">
        <v>5564</v>
      </c>
      <c r="B32" s="12" t="s">
        <v>36</v>
      </c>
      <c r="C32" s="23"/>
      <c r="D32" s="23"/>
      <c r="E32" s="23"/>
      <c r="F32" s="23"/>
      <c r="G32" s="23"/>
      <c r="H32" s="6"/>
      <c r="I32" s="6"/>
      <c r="J32" s="6"/>
      <c r="K32" s="6"/>
      <c r="L32" s="6"/>
      <c r="M32" s="6"/>
      <c r="N32" s="6"/>
      <c r="O32" s="6"/>
    </row>
    <row r="33" spans="1:15" hidden="1" x14ac:dyDescent="0.2">
      <c r="A33" s="4">
        <v>5620</v>
      </c>
      <c r="B33" s="12" t="s">
        <v>37</v>
      </c>
      <c r="C33" s="23"/>
      <c r="D33" s="23"/>
      <c r="E33" s="23"/>
      <c r="F33" s="23"/>
      <c r="G33" s="23"/>
      <c r="H33" s="6"/>
      <c r="I33" s="6"/>
      <c r="J33" s="6"/>
      <c r="K33" s="6"/>
      <c r="L33" s="6"/>
      <c r="M33" s="6"/>
      <c r="N33" s="6"/>
      <c r="O33" s="6"/>
    </row>
    <row r="34" spans="1:15" hidden="1" x14ac:dyDescent="0.2">
      <c r="A34" s="4">
        <v>5685</v>
      </c>
      <c r="B34" s="12" t="s">
        <v>38</v>
      </c>
      <c r="C34" s="23"/>
      <c r="D34" s="23"/>
      <c r="E34" s="23"/>
      <c r="F34" s="23"/>
      <c r="G34" s="23"/>
      <c r="H34" s="6"/>
      <c r="I34" s="6"/>
      <c r="J34" s="6"/>
      <c r="K34" s="6"/>
      <c r="L34" s="6"/>
      <c r="M34" s="6"/>
      <c r="N34" s="6"/>
      <c r="O34" s="6"/>
    </row>
    <row r="35" spans="1:15" x14ac:dyDescent="0.2">
      <c r="A35" s="4">
        <v>5690</v>
      </c>
      <c r="B35" s="12" t="s">
        <v>39</v>
      </c>
      <c r="C35" s="23"/>
      <c r="D35" s="23">
        <v>860.27</v>
      </c>
      <c r="E35" s="23"/>
      <c r="F35" s="23"/>
      <c r="G35" s="23"/>
      <c r="H35" s="6"/>
      <c r="I35" s="6"/>
      <c r="J35" s="6"/>
      <c r="K35" s="6"/>
      <c r="L35" s="6">
        <v>937.5</v>
      </c>
      <c r="M35" s="6"/>
      <c r="N35" s="6">
        <v>236.48</v>
      </c>
      <c r="O35" s="6"/>
    </row>
    <row r="36" spans="1:15" x14ac:dyDescent="0.2">
      <c r="A36" s="4">
        <v>5691</v>
      </c>
      <c r="B36" s="12" t="s">
        <v>40</v>
      </c>
      <c r="C36" s="23"/>
      <c r="D36" s="23">
        <v>6340.74</v>
      </c>
      <c r="E36" s="23"/>
      <c r="F36" s="23"/>
      <c r="G36" s="23"/>
      <c r="H36" s="6"/>
      <c r="I36" s="6"/>
      <c r="J36" s="6"/>
      <c r="K36" s="6"/>
      <c r="L36" s="6"/>
      <c r="M36" s="6">
        <v>960</v>
      </c>
      <c r="N36" s="6"/>
      <c r="O36" s="6"/>
    </row>
    <row r="37" spans="1:15" hidden="1" x14ac:dyDescent="0.2">
      <c r="A37" s="4">
        <v>5691</v>
      </c>
      <c r="B37" s="12" t="s">
        <v>51</v>
      </c>
      <c r="C37" s="51"/>
      <c r="D37" s="51"/>
      <c r="E37" s="51"/>
      <c r="F37" s="51"/>
      <c r="G37" s="51"/>
      <c r="H37" s="6"/>
      <c r="I37" s="6"/>
      <c r="J37" s="6"/>
      <c r="K37" s="6"/>
      <c r="L37" s="6"/>
      <c r="M37" s="6"/>
      <c r="N37" s="6"/>
      <c r="O37" s="6"/>
    </row>
    <row r="38" spans="1:15" x14ac:dyDescent="0.2">
      <c r="A38" s="4">
        <v>5700</v>
      </c>
      <c r="B38" s="12" t="s">
        <v>61</v>
      </c>
      <c r="C38" s="49"/>
      <c r="D38" s="49">
        <v>1480</v>
      </c>
      <c r="E38" s="49"/>
      <c r="F38" s="49"/>
      <c r="G38" s="49"/>
      <c r="H38" s="6"/>
      <c r="I38" s="6"/>
      <c r="J38" s="6"/>
      <c r="K38" s="6"/>
      <c r="L38" s="6"/>
      <c r="M38" s="6"/>
      <c r="N38" s="6"/>
      <c r="O38" s="6"/>
    </row>
    <row r="39" spans="1:15" hidden="1" x14ac:dyDescent="0.2">
      <c r="A39" s="4">
        <v>5705</v>
      </c>
      <c r="B39" s="12" t="s">
        <v>42</v>
      </c>
      <c r="C39" s="51"/>
      <c r="D39" s="51"/>
      <c r="E39" s="51"/>
      <c r="F39" s="51"/>
      <c r="G39" s="51"/>
      <c r="H39" s="6"/>
      <c r="I39" s="6"/>
      <c r="J39" s="6"/>
      <c r="K39" s="6"/>
      <c r="L39" s="6"/>
      <c r="M39" s="6"/>
      <c r="N39" s="6"/>
      <c r="O39" s="6"/>
    </row>
    <row r="40" spans="1:15" hidden="1" x14ac:dyDescent="0.2">
      <c r="A40" s="4">
        <v>5715</v>
      </c>
      <c r="B40" s="12" t="s">
        <v>43</v>
      </c>
      <c r="C40" s="51"/>
      <c r="D40" s="51"/>
      <c r="E40" s="51"/>
      <c r="F40" s="51"/>
      <c r="G40" s="51"/>
      <c r="H40" s="6"/>
      <c r="I40" s="6"/>
      <c r="J40" s="6"/>
      <c r="K40" s="6"/>
      <c r="L40" s="6"/>
      <c r="M40" s="6"/>
      <c r="N40" s="6"/>
      <c r="O40" s="6"/>
    </row>
    <row r="41" spans="1:15" ht="12.75" hidden="1" thickBot="1" x14ac:dyDescent="0.25">
      <c r="A41" s="4">
        <v>5750</v>
      </c>
      <c r="B41" s="12" t="s">
        <v>44</v>
      </c>
      <c r="C41" s="50">
        <f>C39-C40</f>
        <v>0</v>
      </c>
      <c r="D41" s="50">
        <f t="shared" ref="D41:G41" si="6">D39-D40</f>
        <v>0</v>
      </c>
      <c r="E41" s="50">
        <f t="shared" si="6"/>
        <v>0</v>
      </c>
      <c r="F41" s="50">
        <f t="shared" si="6"/>
        <v>0</v>
      </c>
      <c r="G41" s="50">
        <f t="shared" si="6"/>
        <v>0</v>
      </c>
      <c r="H41" s="6"/>
      <c r="I41" s="6"/>
      <c r="J41" s="6"/>
      <c r="K41" s="6"/>
      <c r="L41" s="6"/>
      <c r="M41" s="6"/>
      <c r="N41" s="6"/>
      <c r="O41" s="6"/>
    </row>
    <row r="42" spans="1:15" x14ac:dyDescent="0.2">
      <c r="A42" s="4">
        <v>5755</v>
      </c>
      <c r="B42" s="12" t="s">
        <v>18</v>
      </c>
      <c r="C42" s="23">
        <v>9.4700000000000006</v>
      </c>
      <c r="D42" s="23"/>
      <c r="E42" s="23">
        <v>2.99</v>
      </c>
      <c r="F42" s="23">
        <v>12.53</v>
      </c>
      <c r="G42" s="23">
        <v>2.23</v>
      </c>
      <c r="H42" s="6"/>
      <c r="I42" s="6">
        <v>13.94</v>
      </c>
      <c r="J42" s="6">
        <v>2.23</v>
      </c>
      <c r="K42" s="6">
        <v>12.5</v>
      </c>
      <c r="L42" s="6">
        <v>2.23</v>
      </c>
      <c r="M42" s="6">
        <v>16.940000000000001</v>
      </c>
      <c r="N42" s="6">
        <v>12.19</v>
      </c>
      <c r="O42" s="6">
        <v>2.23</v>
      </c>
    </row>
    <row r="43" spans="1:15" x14ac:dyDescent="0.2">
      <c r="A43" s="4">
        <v>5760</v>
      </c>
      <c r="B43" s="12" t="s">
        <v>45</v>
      </c>
      <c r="C43" s="40"/>
      <c r="D43" s="40"/>
      <c r="E43" s="40"/>
      <c r="F43" s="40"/>
      <c r="G43" s="40"/>
      <c r="H43" s="14"/>
      <c r="I43" s="14"/>
      <c r="J43" s="14"/>
      <c r="K43" s="14"/>
      <c r="L43" s="14"/>
      <c r="M43" s="14"/>
      <c r="N43" s="14"/>
      <c r="O43" s="14"/>
    </row>
    <row r="44" spans="1:15" x14ac:dyDescent="0.2">
      <c r="A44" s="4"/>
      <c r="B44" s="10" t="s">
        <v>19</v>
      </c>
      <c r="C44" s="13">
        <f t="shared" ref="C44:N44" si="7">SUM(C18:C43)</f>
        <v>9.4700000000000006</v>
      </c>
      <c r="D44" s="13">
        <f t="shared" si="7"/>
        <v>9444.2099999999991</v>
      </c>
      <c r="E44" s="13">
        <f t="shared" si="7"/>
        <v>2.99</v>
      </c>
      <c r="F44" s="13">
        <f t="shared" si="7"/>
        <v>2887.53</v>
      </c>
      <c r="G44" s="13">
        <f t="shared" si="7"/>
        <v>2.23</v>
      </c>
      <c r="H44" s="13">
        <f t="shared" si="7"/>
        <v>400</v>
      </c>
      <c r="I44" s="13">
        <f t="shared" si="7"/>
        <v>1404.7</v>
      </c>
      <c r="J44" s="13">
        <f t="shared" si="7"/>
        <v>2.23</v>
      </c>
      <c r="K44" s="13">
        <f t="shared" si="7"/>
        <v>12.5</v>
      </c>
      <c r="L44" s="13">
        <f t="shared" si="7"/>
        <v>939.73</v>
      </c>
      <c r="M44" s="13">
        <f t="shared" si="7"/>
        <v>976.94</v>
      </c>
      <c r="N44" s="13">
        <f t="shared" si="7"/>
        <v>338.54</v>
      </c>
      <c r="O44" s="13">
        <f t="shared" ref="O44" si="8">SUM(O18:O43)</f>
        <v>2.23</v>
      </c>
    </row>
    <row r="45" spans="1:15" x14ac:dyDescent="0.2">
      <c r="A45" s="4"/>
      <c r="B45" s="12"/>
      <c r="C45" s="12"/>
      <c r="D45" s="12"/>
      <c r="E45" s="12"/>
      <c r="F45" s="12"/>
      <c r="G45" s="12"/>
      <c r="H45" s="15"/>
      <c r="I45" s="15"/>
      <c r="J45" s="15"/>
      <c r="K45" s="15"/>
      <c r="L45" s="15"/>
      <c r="M45" s="15"/>
      <c r="N45" s="15"/>
      <c r="O45" s="15"/>
    </row>
    <row r="46" spans="1:15" x14ac:dyDescent="0.2">
      <c r="A46" s="4"/>
      <c r="B46" s="16" t="s">
        <v>20</v>
      </c>
      <c r="C46" s="17">
        <f>C8</f>
        <v>0</v>
      </c>
      <c r="D46" s="17">
        <f t="shared" ref="D46:G46" si="9">D8</f>
        <v>0</v>
      </c>
      <c r="E46" s="17">
        <f t="shared" si="9"/>
        <v>0</v>
      </c>
      <c r="F46" s="17">
        <f t="shared" si="9"/>
        <v>0</v>
      </c>
      <c r="G46" s="17">
        <f t="shared" si="9"/>
        <v>0</v>
      </c>
      <c r="H46" s="17">
        <f t="shared" ref="H46:N46" si="10">H8</f>
        <v>0</v>
      </c>
      <c r="I46" s="17">
        <f t="shared" si="10"/>
        <v>0</v>
      </c>
      <c r="J46" s="17">
        <f t="shared" si="10"/>
        <v>0</v>
      </c>
      <c r="K46" s="17">
        <f t="shared" si="10"/>
        <v>0</v>
      </c>
      <c r="L46" s="17">
        <f t="shared" si="10"/>
        <v>0</v>
      </c>
      <c r="M46" s="17">
        <f t="shared" si="10"/>
        <v>0</v>
      </c>
      <c r="N46" s="17">
        <f t="shared" si="10"/>
        <v>2739.33</v>
      </c>
      <c r="O46" s="17">
        <f t="shared" ref="O46" si="11">O8</f>
        <v>0</v>
      </c>
    </row>
    <row r="47" spans="1:15" x14ac:dyDescent="0.2">
      <c r="A47" s="4"/>
      <c r="B47" s="16" t="s">
        <v>21</v>
      </c>
      <c r="C47" s="17">
        <f t="shared" ref="C47:N47" si="12">C15+C44</f>
        <v>9.4700000000000006</v>
      </c>
      <c r="D47" s="17">
        <f t="shared" si="12"/>
        <v>9444.2099999999991</v>
      </c>
      <c r="E47" s="17">
        <f t="shared" si="12"/>
        <v>2.99</v>
      </c>
      <c r="F47" s="17">
        <f t="shared" si="12"/>
        <v>2887.53</v>
      </c>
      <c r="G47" s="17">
        <f t="shared" si="12"/>
        <v>2.23</v>
      </c>
      <c r="H47" s="17">
        <f t="shared" si="12"/>
        <v>400</v>
      </c>
      <c r="I47" s="17">
        <f t="shared" si="12"/>
        <v>1404.7</v>
      </c>
      <c r="J47" s="17">
        <f t="shared" si="12"/>
        <v>2.23</v>
      </c>
      <c r="K47" s="17">
        <f t="shared" si="12"/>
        <v>12.5</v>
      </c>
      <c r="L47" s="17">
        <f t="shared" si="12"/>
        <v>939.73</v>
      </c>
      <c r="M47" s="17">
        <f t="shared" si="12"/>
        <v>976.94</v>
      </c>
      <c r="N47" s="17">
        <f t="shared" si="12"/>
        <v>338.54</v>
      </c>
      <c r="O47" s="17">
        <f t="shared" ref="O47" si="13">O15+O44</f>
        <v>2.23</v>
      </c>
    </row>
    <row r="48" spans="1:15" ht="12.75" thickBot="1" x14ac:dyDescent="0.25">
      <c r="A48" s="4"/>
      <c r="B48" s="16" t="s">
        <v>22</v>
      </c>
      <c r="C48" s="18">
        <f>C46-C47</f>
        <v>-9.4700000000000006</v>
      </c>
      <c r="D48" s="18">
        <f t="shared" ref="D48:G48" si="14">D46-D47</f>
        <v>-9444.2099999999991</v>
      </c>
      <c r="E48" s="18">
        <f t="shared" si="14"/>
        <v>-2.99</v>
      </c>
      <c r="F48" s="18">
        <f t="shared" si="14"/>
        <v>-2887.53</v>
      </c>
      <c r="G48" s="18">
        <f t="shared" si="14"/>
        <v>-2.23</v>
      </c>
      <c r="H48" s="18">
        <f>H46-H47</f>
        <v>-400</v>
      </c>
      <c r="I48" s="18">
        <f t="shared" ref="I48:N48" si="15">I46-I47</f>
        <v>-1404.7</v>
      </c>
      <c r="J48" s="18">
        <f t="shared" si="15"/>
        <v>-2.23</v>
      </c>
      <c r="K48" s="18">
        <f t="shared" si="15"/>
        <v>-12.5</v>
      </c>
      <c r="L48" s="18">
        <f t="shared" si="15"/>
        <v>-939.73</v>
      </c>
      <c r="M48" s="18">
        <f t="shared" si="15"/>
        <v>-976.94</v>
      </c>
      <c r="N48" s="18">
        <f t="shared" si="15"/>
        <v>2400.79</v>
      </c>
      <c r="O48" s="18">
        <f t="shared" ref="O48" si="16">O46-O47</f>
        <v>-2.23</v>
      </c>
    </row>
    <row r="49" ht="12.75" thickTop="1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7E08F-40BF-490C-B1DE-F5AA8A65CE63}">
  <dimension ref="A2:O49"/>
  <sheetViews>
    <sheetView topLeftCell="A13" workbookViewId="0">
      <selection activeCell="N41" sqref="N41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5" x14ac:dyDescent="0.2">
      <c r="A2" s="1"/>
      <c r="B2" s="2" t="s">
        <v>46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12.6</v>
      </c>
      <c r="D3" s="12">
        <v>12.8</v>
      </c>
      <c r="E3" s="12">
        <v>0</v>
      </c>
      <c r="F3" s="12">
        <v>16</v>
      </c>
      <c r="G3" s="12">
        <v>0</v>
      </c>
      <c r="H3" s="6">
        <v>0</v>
      </c>
      <c r="I3" s="6">
        <v>39</v>
      </c>
      <c r="J3" s="6">
        <v>28.8</v>
      </c>
      <c r="K3" s="6">
        <v>0</v>
      </c>
      <c r="L3" s="6">
        <v>0</v>
      </c>
      <c r="M3" s="6">
        <v>1.5</v>
      </c>
      <c r="N3" s="6">
        <v>0</v>
      </c>
      <c r="O3" s="6">
        <v>0</v>
      </c>
    </row>
    <row r="4" spans="1:15" x14ac:dyDescent="0.2">
      <c r="A4" s="4"/>
      <c r="B4" s="7" t="s">
        <v>2</v>
      </c>
      <c r="C4" s="59"/>
      <c r="D4" s="59"/>
      <c r="E4" s="59"/>
      <c r="F4" s="59"/>
      <c r="G4" s="59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12">
        <v>39</v>
      </c>
      <c r="D5" s="12">
        <v>24.7</v>
      </c>
      <c r="E5" s="12"/>
      <c r="F5" s="12">
        <v>21.4</v>
      </c>
      <c r="G5" s="12"/>
      <c r="H5" s="6"/>
      <c r="I5" s="6">
        <v>49.8</v>
      </c>
      <c r="J5" s="6"/>
      <c r="K5" s="6"/>
      <c r="L5" s="6"/>
      <c r="M5" s="6">
        <v>9</v>
      </c>
      <c r="N5" s="6"/>
      <c r="O5" s="6"/>
    </row>
    <row r="6" spans="1:15" x14ac:dyDescent="0.2">
      <c r="A6" s="4"/>
      <c r="B6" s="5" t="s">
        <v>74</v>
      </c>
      <c r="C6" s="12">
        <v>324.60000000000002</v>
      </c>
      <c r="D6" s="12">
        <v>333.32</v>
      </c>
      <c r="E6" s="12"/>
      <c r="F6" s="12">
        <v>411.01</v>
      </c>
      <c r="G6" s="12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f>[1]Pricing!H5</f>
        <v>276.70260000000002</v>
      </c>
      <c r="O6" s="9">
        <f>[1]Pricing!I5</f>
        <v>257.01821999999999</v>
      </c>
    </row>
    <row r="7" spans="1:15" x14ac:dyDescent="0.2">
      <c r="A7" s="4"/>
      <c r="B7" s="5"/>
      <c r="C7" s="52">
        <f>ROUND(C5*C6,2)</f>
        <v>12659.4</v>
      </c>
      <c r="D7" s="52">
        <f t="shared" ref="D7:L7" si="0">ROUND(D5*D6,2)</f>
        <v>8233</v>
      </c>
      <c r="E7" s="52">
        <f t="shared" si="0"/>
        <v>0</v>
      </c>
      <c r="F7" s="52">
        <f t="shared" si="0"/>
        <v>8795.61</v>
      </c>
      <c r="G7" s="52">
        <f t="shared" si="0"/>
        <v>0</v>
      </c>
      <c r="H7" s="52">
        <f t="shared" si="0"/>
        <v>0</v>
      </c>
      <c r="I7" s="52">
        <f t="shared" si="0"/>
        <v>16410.59</v>
      </c>
      <c r="J7" s="52">
        <f t="shared" si="0"/>
        <v>0</v>
      </c>
      <c r="K7" s="52">
        <f t="shared" si="0"/>
        <v>0</v>
      </c>
      <c r="L7" s="52">
        <f t="shared" si="0"/>
        <v>0</v>
      </c>
      <c r="M7" s="11">
        <f>ROUND(M5*M6,2)</f>
        <v>2719.01</v>
      </c>
      <c r="N7" s="11">
        <f>ROUND(N5*N6,2)</f>
        <v>0</v>
      </c>
      <c r="O7" s="11">
        <f>ROUND(O5*O6,2)</f>
        <v>0</v>
      </c>
    </row>
    <row r="8" spans="1:15" x14ac:dyDescent="0.2">
      <c r="A8" s="4"/>
      <c r="B8" s="5" t="s">
        <v>3</v>
      </c>
      <c r="C8">
        <v>57.8</v>
      </c>
      <c r="D8" s="23"/>
      <c r="E8" s="23"/>
      <c r="F8" s="23"/>
      <c r="H8" s="9"/>
      <c r="I8" s="9"/>
      <c r="J8" s="9"/>
      <c r="K8" s="9"/>
      <c r="L8" s="9"/>
      <c r="M8" s="9">
        <v>2.7</v>
      </c>
      <c r="N8" s="9"/>
      <c r="O8" s="9"/>
    </row>
    <row r="9" spans="1:15" x14ac:dyDescent="0.2">
      <c r="A9" s="4"/>
      <c r="B9" s="5" t="s">
        <v>24</v>
      </c>
      <c r="C9" s="41">
        <v>245.56</v>
      </c>
      <c r="D9" s="7"/>
      <c r="E9" s="7"/>
      <c r="F9" s="7"/>
      <c r="G9" s="46"/>
      <c r="H9" s="6"/>
      <c r="I9" s="6"/>
      <c r="J9" s="6"/>
      <c r="K9" s="6"/>
      <c r="L9" s="6"/>
      <c r="M9" s="6">
        <v>289.36</v>
      </c>
      <c r="N9" s="6"/>
      <c r="O9" s="6"/>
    </row>
    <row r="10" spans="1:15" x14ac:dyDescent="0.2">
      <c r="A10" s="4"/>
      <c r="B10" s="5"/>
      <c r="C10" s="11">
        <f>ROUND(C8*C9,2)</f>
        <v>14193.37</v>
      </c>
      <c r="D10" s="11">
        <f t="shared" ref="D10:M10" si="1">ROUND(D8*D9,2)</f>
        <v>0</v>
      </c>
      <c r="E10" s="11">
        <f t="shared" si="1"/>
        <v>0</v>
      </c>
      <c r="F10" s="11">
        <f t="shared" si="1"/>
        <v>0</v>
      </c>
      <c r="G10" s="11">
        <f t="shared" si="1"/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  <c r="K10" s="11">
        <f t="shared" si="1"/>
        <v>0</v>
      </c>
      <c r="L10" s="11">
        <f t="shared" si="1"/>
        <v>0</v>
      </c>
      <c r="M10" s="11">
        <f t="shared" si="1"/>
        <v>781.27</v>
      </c>
      <c r="N10" s="11">
        <f>ROUND(N8*N9,2)</f>
        <v>0</v>
      </c>
      <c r="O10" s="11">
        <f t="shared" ref="O10" si="2">ROUND(O8*O9,2)</f>
        <v>0</v>
      </c>
    </row>
    <row r="11" spans="1:15" x14ac:dyDescent="0.2">
      <c r="A11" s="4">
        <v>4010</v>
      </c>
      <c r="B11" s="10" t="s">
        <v>5</v>
      </c>
      <c r="C11" s="11">
        <f t="shared" ref="C11:L11" si="3">C7+C10</f>
        <v>26852.77</v>
      </c>
      <c r="D11" s="11">
        <f t="shared" si="3"/>
        <v>8233</v>
      </c>
      <c r="E11" s="11">
        <f t="shared" si="3"/>
        <v>0</v>
      </c>
      <c r="F11" s="11">
        <f t="shared" si="3"/>
        <v>8795.61</v>
      </c>
      <c r="G11" s="11">
        <f t="shared" si="3"/>
        <v>0</v>
      </c>
      <c r="H11" s="11">
        <f t="shared" si="3"/>
        <v>0</v>
      </c>
      <c r="I11" s="11">
        <f t="shared" si="3"/>
        <v>16410.59</v>
      </c>
      <c r="J11" s="11">
        <f t="shared" si="3"/>
        <v>0</v>
      </c>
      <c r="K11" s="11">
        <f t="shared" si="3"/>
        <v>0</v>
      </c>
      <c r="L11" s="11">
        <f t="shared" si="3"/>
        <v>0</v>
      </c>
      <c r="M11" s="11">
        <f>M7+M10</f>
        <v>3500.28</v>
      </c>
      <c r="N11" s="11">
        <f>N7+N10</f>
        <v>0</v>
      </c>
      <c r="O11" s="11">
        <f>O7+O10</f>
        <v>0</v>
      </c>
    </row>
    <row r="12" spans="1:15" x14ac:dyDescent="0.2">
      <c r="A12" s="4"/>
      <c r="B12" s="7" t="s">
        <v>6</v>
      </c>
      <c r="C12" s="44"/>
      <c r="D12" s="12"/>
      <c r="E12" s="12"/>
      <c r="F12" s="12"/>
      <c r="G12" s="48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/>
      <c r="B13" s="5" t="s">
        <v>7</v>
      </c>
      <c r="C13" s="44"/>
      <c r="D13" s="12"/>
      <c r="E13" s="12"/>
      <c r="F13" s="12"/>
      <c r="G13" s="48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5570</v>
      </c>
      <c r="B14" s="12" t="s">
        <v>8</v>
      </c>
      <c r="C14" s="44"/>
      <c r="D14" s="12"/>
      <c r="E14" s="12"/>
      <c r="F14" s="12"/>
      <c r="G14" s="48"/>
      <c r="H14" s="6"/>
      <c r="I14" s="6">
        <v>218</v>
      </c>
      <c r="J14" s="6">
        <v>45</v>
      </c>
      <c r="K14" s="6"/>
      <c r="L14" s="6"/>
      <c r="M14" s="6">
        <v>-6</v>
      </c>
      <c r="N14" s="6"/>
      <c r="O14" s="6"/>
    </row>
    <row r="15" spans="1:15" x14ac:dyDescent="0.2">
      <c r="A15" s="4">
        <v>5571</v>
      </c>
      <c r="B15" s="12" t="s">
        <v>9</v>
      </c>
      <c r="D15" s="23"/>
      <c r="E15" s="23"/>
      <c r="F15" s="23"/>
      <c r="H15" s="6"/>
      <c r="I15" s="6"/>
      <c r="J15" s="6"/>
      <c r="K15" s="6"/>
      <c r="L15" s="6"/>
      <c r="M15" s="6"/>
      <c r="N15" s="6"/>
      <c r="O15" s="6"/>
    </row>
    <row r="16" spans="1:15" x14ac:dyDescent="0.2">
      <c r="A16" s="4">
        <v>5572</v>
      </c>
      <c r="B16" s="12" t="s">
        <v>10</v>
      </c>
      <c r="C16" s="44"/>
      <c r="D16" s="12"/>
      <c r="E16" s="12"/>
      <c r="F16" s="12"/>
      <c r="G16" s="48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>
        <v>5573</v>
      </c>
      <c r="B17" s="12" t="s">
        <v>11</v>
      </c>
      <c r="C17" s="44">
        <v>171.15</v>
      </c>
      <c r="D17" s="12">
        <v>213.32</v>
      </c>
      <c r="E17" s="12"/>
      <c r="F17" s="12">
        <v>328.81</v>
      </c>
      <c r="G17" s="48"/>
      <c r="H17" s="6"/>
      <c r="I17" s="6">
        <v>642.58000000000004</v>
      </c>
      <c r="J17" s="6">
        <v>462.01</v>
      </c>
      <c r="K17" s="6"/>
      <c r="L17" s="6"/>
      <c r="M17" s="6">
        <v>22.66</v>
      </c>
      <c r="N17" s="6"/>
      <c r="O17" s="6"/>
    </row>
    <row r="18" spans="1:15" x14ac:dyDescent="0.2">
      <c r="A18" s="4"/>
      <c r="B18" s="10" t="s">
        <v>12</v>
      </c>
      <c r="C18" s="45">
        <f>SUM(C14:C17)</f>
        <v>171.15</v>
      </c>
      <c r="D18" s="45">
        <f t="shared" ref="D18:H18" si="4">SUM(D14:D17)</f>
        <v>213.32</v>
      </c>
      <c r="E18" s="45">
        <f t="shared" si="4"/>
        <v>0</v>
      </c>
      <c r="F18" s="45">
        <f t="shared" si="4"/>
        <v>328.81</v>
      </c>
      <c r="G18" s="45">
        <f t="shared" si="4"/>
        <v>0</v>
      </c>
      <c r="H18" s="45">
        <f t="shared" si="4"/>
        <v>0</v>
      </c>
      <c r="I18" s="13">
        <f>SUM(I14:I17)</f>
        <v>860.58</v>
      </c>
      <c r="J18" s="13">
        <f t="shared" ref="J18:N18" si="5">SUM(J14:J17)</f>
        <v>507.01</v>
      </c>
      <c r="K18" s="13">
        <f t="shared" si="5"/>
        <v>0</v>
      </c>
      <c r="L18" s="13">
        <f t="shared" si="5"/>
        <v>0</v>
      </c>
      <c r="M18" s="13">
        <f t="shared" si="5"/>
        <v>16.66</v>
      </c>
      <c r="N18" s="13">
        <f t="shared" si="5"/>
        <v>0</v>
      </c>
      <c r="O18" s="13">
        <f t="shared" ref="O18" si="6">SUM(O14:O17)</f>
        <v>0</v>
      </c>
    </row>
    <row r="19" spans="1:15" ht="6.75" customHeight="1" x14ac:dyDescent="0.2">
      <c r="A19" s="4"/>
      <c r="B19" s="12"/>
      <c r="C19" s="44"/>
      <c r="D19" s="12"/>
      <c r="E19" s="12"/>
      <c r="F19" s="12"/>
      <c r="G19" s="48"/>
      <c r="H19" s="6"/>
      <c r="I19" s="6"/>
      <c r="J19" s="6"/>
      <c r="K19" s="6"/>
      <c r="L19" s="6"/>
      <c r="M19" s="6"/>
      <c r="N19" s="6"/>
      <c r="O19" s="6"/>
    </row>
    <row r="20" spans="1:15" x14ac:dyDescent="0.2">
      <c r="A20" s="4"/>
      <c r="B20" s="5" t="s">
        <v>13</v>
      </c>
      <c r="C20" s="44"/>
      <c r="D20" s="12"/>
      <c r="E20" s="12"/>
      <c r="F20" s="12"/>
      <c r="G20" s="48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4">
        <v>5085</v>
      </c>
      <c r="B21" s="12" t="s">
        <v>25</v>
      </c>
      <c r="C21" s="44"/>
      <c r="D21" s="12">
        <v>52.97</v>
      </c>
      <c r="E21" s="12"/>
      <c r="F21" s="12"/>
      <c r="G21" s="48"/>
      <c r="H21" s="6">
        <f>62.5+76.28</f>
        <v>138.78</v>
      </c>
      <c r="I21" s="6"/>
      <c r="J21" s="6"/>
      <c r="K21" s="6">
        <v>101.12</v>
      </c>
      <c r="L21" s="6"/>
      <c r="M21" s="6"/>
      <c r="N21" s="6">
        <v>66.2</v>
      </c>
      <c r="O21" s="6"/>
    </row>
    <row r="22" spans="1:15" x14ac:dyDescent="0.2">
      <c r="A22" s="4">
        <v>5100</v>
      </c>
      <c r="B22" s="12" t="s">
        <v>26</v>
      </c>
      <c r="C22" s="44"/>
      <c r="D22" s="12"/>
      <c r="E22" s="12"/>
      <c r="F22" s="12"/>
      <c r="G22" s="48"/>
      <c r="H22" s="6"/>
      <c r="I22" s="6"/>
      <c r="J22" s="6"/>
      <c r="K22" s="6"/>
      <c r="L22" s="6"/>
      <c r="M22" s="6"/>
      <c r="N22" s="6"/>
      <c r="O22" s="6"/>
    </row>
    <row r="23" spans="1:15" x14ac:dyDescent="0.2">
      <c r="A23" s="4">
        <v>5220</v>
      </c>
      <c r="B23" s="12" t="s">
        <v>27</v>
      </c>
      <c r="D23" s="23"/>
      <c r="E23" s="23"/>
      <c r="F23" s="23"/>
      <c r="H23" s="6"/>
      <c r="I23" s="6"/>
      <c r="J23" s="6">
        <v>1544.38</v>
      </c>
      <c r="K23" s="6"/>
      <c r="L23" s="6"/>
      <c r="M23" s="6">
        <v>473.17</v>
      </c>
      <c r="N23" s="6"/>
      <c r="O23" s="6"/>
    </row>
    <row r="24" spans="1:15" x14ac:dyDescent="0.2">
      <c r="A24" s="4">
        <v>5225</v>
      </c>
      <c r="B24" s="12" t="s">
        <v>28</v>
      </c>
      <c r="C24">
        <v>1175.21</v>
      </c>
      <c r="D24" s="23">
        <v>1953.44</v>
      </c>
      <c r="E24" s="23"/>
      <c r="F24" s="23">
        <v>123.54</v>
      </c>
      <c r="H24" s="6"/>
      <c r="I24" s="6">
        <v>500.4</v>
      </c>
      <c r="J24" s="6"/>
      <c r="K24" s="6"/>
      <c r="L24" s="6"/>
      <c r="M24" s="6">
        <v>21.17</v>
      </c>
      <c r="N24" s="6">
        <v>81.430000000000007</v>
      </c>
      <c r="O24" s="6"/>
    </row>
    <row r="25" spans="1:15" x14ac:dyDescent="0.2">
      <c r="A25" s="4">
        <v>5240</v>
      </c>
      <c r="B25" s="12" t="s">
        <v>29</v>
      </c>
      <c r="C25">
        <v>105.17</v>
      </c>
      <c r="D25" s="23">
        <v>135.15</v>
      </c>
      <c r="E25" s="23"/>
      <c r="F25" s="23"/>
      <c r="H25" s="6"/>
      <c r="I25" s="6"/>
      <c r="J25" s="6"/>
      <c r="K25" s="6">
        <v>102.02</v>
      </c>
      <c r="L25" s="6"/>
      <c r="M25" s="6">
        <v>149.41</v>
      </c>
      <c r="N25" s="6"/>
      <c r="O25" s="6"/>
    </row>
    <row r="26" spans="1:15" x14ac:dyDescent="0.2">
      <c r="A26" s="4">
        <v>5465</v>
      </c>
      <c r="B26" s="12" t="s">
        <v>14</v>
      </c>
      <c r="D26" s="23"/>
      <c r="E26" s="23"/>
      <c r="F26" s="23"/>
      <c r="H26" s="6"/>
      <c r="I26" s="6">
        <v>365.76</v>
      </c>
      <c r="J26" s="6"/>
      <c r="K26" s="6"/>
      <c r="L26" s="6"/>
      <c r="M26" s="6"/>
      <c r="N26" s="6"/>
      <c r="O26" s="6"/>
    </row>
    <row r="27" spans="1:15" x14ac:dyDescent="0.2">
      <c r="A27" s="4">
        <v>5469</v>
      </c>
      <c r="B27" s="12" t="s">
        <v>30</v>
      </c>
      <c r="D27" s="23"/>
      <c r="E27" s="23"/>
      <c r="F27" s="23"/>
      <c r="H27" s="6"/>
      <c r="I27" s="6"/>
      <c r="J27" s="6"/>
      <c r="K27" s="6"/>
      <c r="L27" s="6"/>
      <c r="M27" s="6"/>
      <c r="N27" s="6"/>
      <c r="O27" s="6"/>
    </row>
    <row r="28" spans="1:15" x14ac:dyDescent="0.2">
      <c r="A28" s="4">
        <v>5470</v>
      </c>
      <c r="B28" s="12" t="s">
        <v>31</v>
      </c>
      <c r="C28">
        <v>741.6</v>
      </c>
      <c r="D28" s="23"/>
      <c r="E28" s="23">
        <v>845.23</v>
      </c>
      <c r="F28" s="23">
        <v>13444.78</v>
      </c>
      <c r="G28" s="54">
        <v>2275</v>
      </c>
      <c r="H28" s="6"/>
      <c r="I28" s="6"/>
      <c r="J28" s="6"/>
      <c r="K28" s="6"/>
      <c r="L28" s="6"/>
      <c r="M28" s="6"/>
      <c r="N28" s="6"/>
      <c r="O28" s="6"/>
    </row>
    <row r="29" spans="1:15" x14ac:dyDescent="0.2">
      <c r="A29" s="4">
        <v>5472</v>
      </c>
      <c r="B29" s="12" t="s">
        <v>15</v>
      </c>
      <c r="D29" s="23"/>
      <c r="E29" s="23"/>
      <c r="F29" s="23"/>
      <c r="H29" s="6"/>
      <c r="I29" s="6">
        <v>57.01</v>
      </c>
      <c r="J29" s="6"/>
      <c r="K29" s="6"/>
      <c r="L29" s="6"/>
      <c r="M29" s="6"/>
      <c r="N29" s="6"/>
      <c r="O29" s="6"/>
    </row>
    <row r="30" spans="1:15" x14ac:dyDescent="0.2">
      <c r="A30" s="4">
        <v>5473</v>
      </c>
      <c r="B30" s="12" t="s">
        <v>32</v>
      </c>
      <c r="D30" s="23"/>
      <c r="E30" s="23"/>
      <c r="F30" s="23"/>
      <c r="H30" s="6"/>
      <c r="I30" s="6"/>
      <c r="J30" s="6"/>
      <c r="K30" s="6"/>
      <c r="L30" s="6"/>
      <c r="M30" s="6">
        <v>2540</v>
      </c>
      <c r="N30" s="6"/>
      <c r="O30" s="6"/>
    </row>
    <row r="31" spans="1:15" x14ac:dyDescent="0.2">
      <c r="A31" s="4">
        <v>5501</v>
      </c>
      <c r="B31" s="12" t="s">
        <v>47</v>
      </c>
      <c r="D31" s="23"/>
      <c r="E31" s="23"/>
      <c r="F31" s="23"/>
      <c r="H31" s="6"/>
      <c r="I31" s="6">
        <v>148</v>
      </c>
      <c r="J31" s="6"/>
      <c r="K31" s="6"/>
      <c r="L31" s="6"/>
      <c r="M31" s="6"/>
      <c r="N31" s="6"/>
      <c r="O31" s="6"/>
    </row>
    <row r="32" spans="1:15" x14ac:dyDescent="0.2">
      <c r="A32" s="4">
        <v>5620</v>
      </c>
      <c r="B32" s="12" t="s">
        <v>37</v>
      </c>
      <c r="D32" s="23"/>
      <c r="E32" s="23">
        <v>99.47</v>
      </c>
      <c r="F32" s="23"/>
      <c r="H32" s="6"/>
      <c r="I32" s="6"/>
      <c r="J32" s="6">
        <v>116.28</v>
      </c>
      <c r="K32" s="6"/>
      <c r="L32" s="6"/>
      <c r="M32" s="6"/>
      <c r="N32" s="6"/>
      <c r="O32" s="6"/>
    </row>
    <row r="33" spans="1:15" x14ac:dyDescent="0.2">
      <c r="A33" s="4">
        <v>5685</v>
      </c>
      <c r="B33" s="12" t="s">
        <v>38</v>
      </c>
      <c r="D33" s="23"/>
      <c r="E33" s="23"/>
      <c r="F33" s="23"/>
      <c r="H33" s="6"/>
      <c r="I33" s="6"/>
      <c r="J33" s="6"/>
      <c r="K33" s="6"/>
      <c r="L33" s="6"/>
      <c r="M33" s="6"/>
      <c r="N33" s="6"/>
      <c r="O33" s="6"/>
    </row>
    <row r="34" spans="1:15" x14ac:dyDescent="0.2">
      <c r="A34" s="4">
        <v>5690</v>
      </c>
      <c r="B34" s="12" t="s">
        <v>39</v>
      </c>
      <c r="C34">
        <v>6619.97</v>
      </c>
      <c r="D34" s="23">
        <v>1632.74</v>
      </c>
      <c r="E34" s="23"/>
      <c r="F34" s="23">
        <v>427.2</v>
      </c>
      <c r="H34" s="6"/>
      <c r="I34" s="6">
        <v>1009.26</v>
      </c>
      <c r="J34" s="6"/>
      <c r="K34" s="6"/>
      <c r="L34" s="6"/>
      <c r="M34" s="6">
        <v>223.24</v>
      </c>
      <c r="N34" s="6"/>
      <c r="O34" s="6"/>
    </row>
    <row r="35" spans="1:15" x14ac:dyDescent="0.2">
      <c r="A35" s="4">
        <v>5691</v>
      </c>
      <c r="B35" s="12" t="s">
        <v>40</v>
      </c>
      <c r="C35">
        <v>430.5</v>
      </c>
      <c r="D35" s="23">
        <v>157.5</v>
      </c>
      <c r="E35" s="23"/>
      <c r="F35" s="23">
        <v>352.65</v>
      </c>
      <c r="G35" s="54">
        <v>600.29999999999995</v>
      </c>
      <c r="H35" s="6"/>
      <c r="I35" s="6">
        <v>1303.5</v>
      </c>
      <c r="J35" s="6"/>
      <c r="K35" s="6"/>
      <c r="L35" s="6"/>
      <c r="M35" s="6">
        <v>1462.5</v>
      </c>
      <c r="N35" s="6">
        <v>450</v>
      </c>
      <c r="O35" s="6"/>
    </row>
    <row r="36" spans="1:15" x14ac:dyDescent="0.2">
      <c r="A36" s="4">
        <v>5700</v>
      </c>
      <c r="B36" s="12" t="s">
        <v>41</v>
      </c>
      <c r="D36" s="23">
        <v>1350</v>
      </c>
      <c r="E36" s="23"/>
      <c r="F36" s="23"/>
      <c r="H36" s="6"/>
      <c r="I36" s="6"/>
      <c r="J36" s="6"/>
      <c r="K36" s="6"/>
      <c r="L36" s="6"/>
      <c r="M36" s="6">
        <v>1150</v>
      </c>
      <c r="N36" s="6"/>
      <c r="O36" s="6"/>
    </row>
    <row r="37" spans="1:15" x14ac:dyDescent="0.2">
      <c r="A37" s="4">
        <v>5705</v>
      </c>
      <c r="B37" s="12" t="s">
        <v>42</v>
      </c>
      <c r="D37" s="23"/>
      <c r="E37" s="23"/>
      <c r="F37" s="23"/>
      <c r="H37" s="6"/>
      <c r="I37" s="6"/>
      <c r="J37" s="6"/>
      <c r="K37" s="6"/>
      <c r="L37" s="6"/>
      <c r="M37" s="6"/>
      <c r="N37" s="6"/>
      <c r="O37" s="6"/>
    </row>
    <row r="38" spans="1:15" x14ac:dyDescent="0.2">
      <c r="A38" s="4">
        <v>5715</v>
      </c>
      <c r="B38" s="12" t="s">
        <v>43</v>
      </c>
      <c r="D38" s="23"/>
      <c r="E38" s="23"/>
      <c r="F38" s="23"/>
      <c r="H38" s="6"/>
      <c r="I38" s="6"/>
      <c r="J38" s="6"/>
      <c r="K38" s="6"/>
      <c r="L38" s="6"/>
      <c r="M38" s="6"/>
      <c r="N38" s="6">
        <v>480</v>
      </c>
      <c r="O38" s="6"/>
    </row>
    <row r="39" spans="1:15" x14ac:dyDescent="0.2">
      <c r="A39" s="4">
        <v>5750</v>
      </c>
      <c r="B39" s="12" t="s">
        <v>44</v>
      </c>
      <c r="D39" s="23">
        <v>87.4</v>
      </c>
      <c r="E39" s="23"/>
      <c r="F39" s="23">
        <v>5.7</v>
      </c>
      <c r="H39" s="6">
        <v>184</v>
      </c>
      <c r="I39" s="6">
        <v>272.5</v>
      </c>
      <c r="J39" s="6">
        <v>200</v>
      </c>
      <c r="K39" s="6">
        <v>208</v>
      </c>
      <c r="L39" s="6"/>
      <c r="M39" s="6"/>
      <c r="N39" s="6"/>
      <c r="O39" s="6"/>
    </row>
    <row r="40" spans="1:15" x14ac:dyDescent="0.2">
      <c r="A40" s="4">
        <v>5755</v>
      </c>
      <c r="B40" s="12" t="s">
        <v>18</v>
      </c>
      <c r="C40">
        <v>9.4700000000000006</v>
      </c>
      <c r="D40" s="23"/>
      <c r="E40" s="23">
        <v>2.97</v>
      </c>
      <c r="F40" s="23">
        <v>12.53</v>
      </c>
      <c r="G40" s="54">
        <v>2.23</v>
      </c>
      <c r="H40" s="6"/>
      <c r="I40" s="6">
        <v>13.94</v>
      </c>
      <c r="J40" s="6">
        <v>2.23</v>
      </c>
      <c r="K40" s="6">
        <v>12.5</v>
      </c>
      <c r="L40" s="6">
        <v>2.23</v>
      </c>
      <c r="M40" s="6">
        <v>16.940000000000001</v>
      </c>
      <c r="N40" s="6">
        <v>12.19</v>
      </c>
      <c r="O40" s="6"/>
    </row>
    <row r="41" spans="1:15" x14ac:dyDescent="0.2">
      <c r="A41" s="4">
        <v>5760</v>
      </c>
      <c r="B41" s="12" t="s">
        <v>45</v>
      </c>
      <c r="D41" s="23"/>
      <c r="E41" s="23"/>
      <c r="F41" s="23"/>
      <c r="G41">
        <v>10474</v>
      </c>
      <c r="H41" s="14"/>
      <c r="I41" s="14"/>
      <c r="J41" s="14"/>
      <c r="K41" s="14"/>
      <c r="L41" s="14"/>
      <c r="M41" s="14"/>
      <c r="N41" s="14"/>
      <c r="O41" s="14"/>
    </row>
    <row r="42" spans="1:15" x14ac:dyDescent="0.2">
      <c r="A42" s="4"/>
      <c r="B42" s="10" t="s">
        <v>19</v>
      </c>
      <c r="C42" s="13">
        <f t="shared" ref="C42:N42" si="7">SUM(C21:C41)</f>
        <v>9081.92</v>
      </c>
      <c r="D42" s="13">
        <f t="shared" si="7"/>
        <v>5369.2</v>
      </c>
      <c r="E42" s="13">
        <f t="shared" si="7"/>
        <v>947.67000000000007</v>
      </c>
      <c r="F42" s="13">
        <f t="shared" si="7"/>
        <v>14366.400000000003</v>
      </c>
      <c r="G42" s="13">
        <f t="shared" si="7"/>
        <v>13351.53</v>
      </c>
      <c r="H42" s="13">
        <f t="shared" si="7"/>
        <v>322.77999999999997</v>
      </c>
      <c r="I42" s="13">
        <f t="shared" si="7"/>
        <v>3670.3700000000003</v>
      </c>
      <c r="J42" s="13">
        <f t="shared" si="7"/>
        <v>1862.89</v>
      </c>
      <c r="K42" s="13">
        <f t="shared" si="7"/>
        <v>423.64</v>
      </c>
      <c r="L42" s="13">
        <f t="shared" si="7"/>
        <v>2.23</v>
      </c>
      <c r="M42" s="13">
        <f t="shared" si="7"/>
        <v>6036.4299999999994</v>
      </c>
      <c r="N42" s="13">
        <f t="shared" si="7"/>
        <v>1089.8200000000002</v>
      </c>
      <c r="O42" s="13">
        <f t="shared" ref="O42" si="8">SUM(O21:O41)</f>
        <v>0</v>
      </c>
    </row>
    <row r="43" spans="1:15" x14ac:dyDescent="0.2">
      <c r="A43" s="4"/>
      <c r="B43" s="12"/>
      <c r="C43" s="12"/>
      <c r="D43" s="12"/>
      <c r="E43" s="12"/>
      <c r="F43" s="12"/>
      <c r="G43" s="12"/>
      <c r="H43" s="15"/>
      <c r="I43" s="15"/>
      <c r="J43" s="15"/>
      <c r="K43" s="15"/>
      <c r="L43" s="15"/>
      <c r="M43" s="15"/>
      <c r="N43" s="15"/>
      <c r="O43" s="15"/>
    </row>
    <row r="44" spans="1:15" x14ac:dyDescent="0.2">
      <c r="A44" s="4"/>
      <c r="B44" s="16" t="s">
        <v>20</v>
      </c>
      <c r="C44" s="17">
        <f t="shared" ref="C44:N44" si="9">C11</f>
        <v>26852.77</v>
      </c>
      <c r="D44" s="17">
        <f t="shared" si="9"/>
        <v>8233</v>
      </c>
      <c r="E44" s="17">
        <f t="shared" si="9"/>
        <v>0</v>
      </c>
      <c r="F44" s="17">
        <f t="shared" si="9"/>
        <v>8795.61</v>
      </c>
      <c r="G44" s="17">
        <f t="shared" si="9"/>
        <v>0</v>
      </c>
      <c r="H44" s="17">
        <f t="shared" si="9"/>
        <v>0</v>
      </c>
      <c r="I44" s="17">
        <f t="shared" si="9"/>
        <v>16410.59</v>
      </c>
      <c r="J44" s="17">
        <f t="shared" si="9"/>
        <v>0</v>
      </c>
      <c r="K44" s="17">
        <f t="shared" si="9"/>
        <v>0</v>
      </c>
      <c r="L44" s="17">
        <f t="shared" si="9"/>
        <v>0</v>
      </c>
      <c r="M44" s="17">
        <f t="shared" si="9"/>
        <v>3500.28</v>
      </c>
      <c r="N44" s="17">
        <f t="shared" si="9"/>
        <v>0</v>
      </c>
      <c r="O44" s="17">
        <f t="shared" ref="O44" si="10">O11</f>
        <v>0</v>
      </c>
    </row>
    <row r="45" spans="1:15" x14ac:dyDescent="0.2">
      <c r="A45" s="4"/>
      <c r="B45" s="16" t="s">
        <v>21</v>
      </c>
      <c r="C45" s="17">
        <f t="shared" ref="C45:N45" si="11">C18+C42</f>
        <v>9253.07</v>
      </c>
      <c r="D45" s="17">
        <f t="shared" si="11"/>
        <v>5582.5199999999995</v>
      </c>
      <c r="E45" s="17">
        <f t="shared" si="11"/>
        <v>947.67000000000007</v>
      </c>
      <c r="F45" s="17">
        <f t="shared" si="11"/>
        <v>14695.210000000003</v>
      </c>
      <c r="G45" s="17">
        <f t="shared" si="11"/>
        <v>13351.53</v>
      </c>
      <c r="H45" s="17">
        <f t="shared" si="11"/>
        <v>322.77999999999997</v>
      </c>
      <c r="I45" s="17">
        <f t="shared" si="11"/>
        <v>4530.9500000000007</v>
      </c>
      <c r="J45" s="17">
        <f t="shared" si="11"/>
        <v>2369.9</v>
      </c>
      <c r="K45" s="17">
        <f t="shared" si="11"/>
        <v>423.64</v>
      </c>
      <c r="L45" s="17">
        <f t="shared" si="11"/>
        <v>2.23</v>
      </c>
      <c r="M45" s="17">
        <f t="shared" si="11"/>
        <v>6053.0899999999992</v>
      </c>
      <c r="N45" s="17">
        <f t="shared" si="11"/>
        <v>1089.8200000000002</v>
      </c>
      <c r="O45" s="17">
        <f t="shared" ref="O45" si="12">O18+O42</f>
        <v>0</v>
      </c>
    </row>
    <row r="46" spans="1:15" ht="12.75" thickBot="1" x14ac:dyDescent="0.25">
      <c r="A46" s="4"/>
      <c r="B46" s="16" t="s">
        <v>22</v>
      </c>
      <c r="C46" s="18">
        <f>C44-C45</f>
        <v>17599.7</v>
      </c>
      <c r="D46" s="18">
        <f t="shared" ref="D46:G46" si="13">D44-D45</f>
        <v>2650.4800000000005</v>
      </c>
      <c r="E46" s="18">
        <f t="shared" si="13"/>
        <v>-947.67000000000007</v>
      </c>
      <c r="F46" s="18">
        <f t="shared" si="13"/>
        <v>-5899.6000000000022</v>
      </c>
      <c r="G46" s="18">
        <f t="shared" si="13"/>
        <v>-13351.53</v>
      </c>
      <c r="H46" s="18">
        <f>H44-H45</f>
        <v>-322.77999999999997</v>
      </c>
      <c r="I46" s="18">
        <f t="shared" ref="I46:N46" si="14">I44-I45</f>
        <v>11879.64</v>
      </c>
      <c r="J46" s="18">
        <f t="shared" si="14"/>
        <v>-2369.9</v>
      </c>
      <c r="K46" s="18">
        <f t="shared" si="14"/>
        <v>-423.64</v>
      </c>
      <c r="L46" s="18">
        <f t="shared" si="14"/>
        <v>-2.23</v>
      </c>
      <c r="M46" s="18">
        <f t="shared" si="14"/>
        <v>-2552.809999999999</v>
      </c>
      <c r="N46" s="18">
        <f t="shared" si="14"/>
        <v>-1089.8200000000002</v>
      </c>
      <c r="O46" s="18">
        <f t="shared" ref="O46" si="15">O44-O45</f>
        <v>0</v>
      </c>
    </row>
    <row r="47" spans="1:15" ht="12.75" thickTop="1" x14ac:dyDescent="0.2"/>
    <row r="48" spans="1:15" x14ac:dyDescent="0.2">
      <c r="B48" s="56" t="s">
        <v>75</v>
      </c>
    </row>
    <row r="49" spans="2:2" x14ac:dyDescent="0.2">
      <c r="B49" s="56" t="s">
        <v>76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7041A-D0E2-4F26-BC18-D75A52455251}">
  <dimension ref="A2:O46"/>
  <sheetViews>
    <sheetView workbookViewId="0">
      <selection activeCell="O38" sqref="O38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5" x14ac:dyDescent="0.2">
      <c r="A2" s="1"/>
      <c r="B2" s="2" t="s">
        <v>48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19.2</v>
      </c>
      <c r="G3" s="12">
        <v>0</v>
      </c>
      <c r="H3" s="60">
        <v>0</v>
      </c>
      <c r="I3" s="60">
        <v>0</v>
      </c>
      <c r="J3" s="60">
        <v>0</v>
      </c>
      <c r="K3" s="60">
        <v>0</v>
      </c>
      <c r="L3" s="60">
        <v>0</v>
      </c>
      <c r="M3" s="60">
        <v>0</v>
      </c>
      <c r="N3" s="60">
        <v>0</v>
      </c>
      <c r="O3" s="60">
        <v>0</v>
      </c>
    </row>
    <row r="4" spans="1:15" x14ac:dyDescent="0.2">
      <c r="A4" s="4"/>
      <c r="B4" s="7" t="s">
        <v>2</v>
      </c>
      <c r="C4" s="59"/>
      <c r="D4" s="59"/>
      <c r="E4" s="59"/>
      <c r="F4" s="59"/>
      <c r="G4" s="59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12"/>
      <c r="D5" s="12"/>
      <c r="E5" s="12"/>
      <c r="F5" s="12">
        <v>23</v>
      </c>
      <c r="G5" s="12"/>
      <c r="H5" s="6"/>
      <c r="I5" s="6"/>
      <c r="J5" s="6"/>
      <c r="K5" s="6"/>
      <c r="L5" s="6"/>
      <c r="M5" s="6"/>
      <c r="N5" s="6">
        <v>12.5</v>
      </c>
      <c r="O5" s="6"/>
    </row>
    <row r="6" spans="1:15" x14ac:dyDescent="0.2">
      <c r="A6" s="4"/>
      <c r="B6" s="5" t="s">
        <v>74</v>
      </c>
      <c r="C6" s="12"/>
      <c r="D6" s="12"/>
      <c r="E6" s="12"/>
      <c r="F6" s="12">
        <v>411.01</v>
      </c>
      <c r="G6" s="12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  <c r="O6" s="9">
        <f>[1]Pricing!I5</f>
        <v>257.01821999999999</v>
      </c>
    </row>
    <row r="7" spans="1:15" x14ac:dyDescent="0.2">
      <c r="A7" s="4"/>
      <c r="B7" s="5"/>
      <c r="C7" s="12"/>
      <c r="D7" s="12"/>
      <c r="E7" s="12"/>
      <c r="F7" s="12"/>
      <c r="G7" s="12"/>
      <c r="H7" s="6"/>
      <c r="I7" s="6"/>
      <c r="J7" s="6"/>
      <c r="K7" s="6"/>
      <c r="L7" s="6"/>
      <c r="M7" s="6"/>
      <c r="N7" s="6"/>
      <c r="O7" s="6"/>
    </row>
    <row r="8" spans="1:15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9453.23</v>
      </c>
      <c r="G8" s="11">
        <f t="shared" si="0"/>
        <v>0</v>
      </c>
      <c r="H8" s="11">
        <f>ROUND(H5*H6,2)</f>
        <v>0</v>
      </c>
      <c r="I8" s="11">
        <f>ROUND(I5*I6,2)</f>
        <v>0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3458.75</v>
      </c>
      <c r="O8" s="11">
        <f t="shared" ref="O8" si="2">ROUND(O5*O6,2)</f>
        <v>0</v>
      </c>
    </row>
    <row r="9" spans="1:15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  <c r="O9" s="6"/>
    </row>
    <row r="10" spans="1:15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  <c r="O10" s="6"/>
    </row>
    <row r="11" spans="1:15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  <c r="O11" s="6"/>
    </row>
    <row r="12" spans="1:15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5573</v>
      </c>
      <c r="B14" s="12" t="s">
        <v>11</v>
      </c>
      <c r="C14" s="12"/>
      <c r="D14" s="12"/>
      <c r="E14" s="12"/>
      <c r="F14" s="12">
        <v>394.57</v>
      </c>
      <c r="G14" s="12"/>
      <c r="H14" s="6"/>
      <c r="I14" s="6"/>
      <c r="J14" s="6"/>
      <c r="K14" s="6"/>
      <c r="L14" s="6"/>
      <c r="M14" s="6"/>
      <c r="N14" s="6"/>
      <c r="O14" s="6"/>
    </row>
    <row r="15" spans="1:15" x14ac:dyDescent="0.2">
      <c r="A15" s="4"/>
      <c r="B15" s="10" t="s">
        <v>12</v>
      </c>
      <c r="C15" s="13">
        <f>SUM(C11:C14)</f>
        <v>0</v>
      </c>
      <c r="D15" s="13">
        <f t="shared" ref="D15:G15" si="3">SUM(D11:D14)</f>
        <v>0</v>
      </c>
      <c r="E15" s="13">
        <f t="shared" si="3"/>
        <v>0</v>
      </c>
      <c r="F15" s="13">
        <f t="shared" si="3"/>
        <v>394.57</v>
      </c>
      <c r="G15" s="13">
        <f t="shared" si="3"/>
        <v>0</v>
      </c>
      <c r="H15" s="13">
        <f>SUM(H11:H14)</f>
        <v>0</v>
      </c>
      <c r="I15" s="13">
        <f>SUM(I11:I14)</f>
        <v>0</v>
      </c>
      <c r="J15" s="13">
        <f t="shared" ref="J15:N15" si="4">SUM(J11:J14)</f>
        <v>0</v>
      </c>
      <c r="K15" s="13">
        <f t="shared" si="4"/>
        <v>0</v>
      </c>
      <c r="L15" s="13">
        <f t="shared" si="4"/>
        <v>0</v>
      </c>
      <c r="M15" s="13">
        <f t="shared" si="4"/>
        <v>0</v>
      </c>
      <c r="N15" s="13">
        <f t="shared" si="4"/>
        <v>0</v>
      </c>
      <c r="O15" s="13">
        <f t="shared" ref="O15" si="5">SUM(O11:O14)</f>
        <v>0</v>
      </c>
    </row>
    <row r="16" spans="1:15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  <c r="O17" s="6"/>
    </row>
    <row r="18" spans="1:15" x14ac:dyDescent="0.2">
      <c r="A18" s="4">
        <v>5085</v>
      </c>
      <c r="B18" s="12" t="s">
        <v>25</v>
      </c>
      <c r="C18" s="12"/>
      <c r="D18" s="12"/>
      <c r="E18" s="12"/>
      <c r="F18" s="12"/>
      <c r="G18" s="12"/>
      <c r="H18" s="6">
        <v>76.28</v>
      </c>
      <c r="I18" s="6"/>
      <c r="J18" s="6"/>
      <c r="K18" s="6"/>
      <c r="L18" s="6"/>
      <c r="M18" s="6"/>
      <c r="N18" s="6"/>
      <c r="O18" s="6"/>
    </row>
    <row r="19" spans="1:15" x14ac:dyDescent="0.2">
      <c r="A19" s="4">
        <v>5100</v>
      </c>
      <c r="B19" s="12" t="s">
        <v>26</v>
      </c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  <c r="O19" s="6"/>
    </row>
    <row r="20" spans="1:15" x14ac:dyDescent="0.2">
      <c r="A20" s="4">
        <v>5220</v>
      </c>
      <c r="B20" s="12" t="s">
        <v>27</v>
      </c>
      <c r="C20" s="12"/>
      <c r="D20" s="12"/>
      <c r="E20" s="12"/>
      <c r="F20" s="12"/>
      <c r="G20" s="12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4">
        <v>5225</v>
      </c>
      <c r="B21" s="12" t="s">
        <v>28</v>
      </c>
      <c r="C21" s="12"/>
      <c r="D21" s="12"/>
      <c r="E21" s="12"/>
      <c r="F21" s="12">
        <v>128.4</v>
      </c>
      <c r="G21" s="12"/>
      <c r="H21" s="6"/>
      <c r="I21" s="6"/>
      <c r="J21" s="6"/>
      <c r="K21" s="6"/>
      <c r="L21" s="6"/>
      <c r="M21" s="6"/>
      <c r="N21" s="6"/>
      <c r="O21" s="6">
        <v>113.5</v>
      </c>
    </row>
    <row r="22" spans="1:15" x14ac:dyDescent="0.2">
      <c r="A22" s="4">
        <v>5240</v>
      </c>
      <c r="B22" s="12" t="s">
        <v>29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  <c r="O22" s="6"/>
    </row>
    <row r="23" spans="1:15" x14ac:dyDescent="0.2">
      <c r="A23" s="4">
        <v>5465</v>
      </c>
      <c r="B23" s="12" t="s">
        <v>14</v>
      </c>
      <c r="D23" s="23"/>
      <c r="E23" s="23"/>
      <c r="F23" s="23"/>
      <c r="H23" s="6"/>
      <c r="I23" s="6">
        <v>365.76</v>
      </c>
      <c r="J23" s="6"/>
      <c r="K23" s="6"/>
      <c r="L23" s="6"/>
      <c r="M23" s="6"/>
      <c r="N23" s="6"/>
      <c r="O23" s="6"/>
    </row>
    <row r="24" spans="1:15" x14ac:dyDescent="0.2">
      <c r="A24" s="4">
        <v>5469</v>
      </c>
      <c r="B24" s="12" t="s">
        <v>30</v>
      </c>
      <c r="D24" s="23"/>
      <c r="E24" s="23"/>
      <c r="F24" s="23"/>
      <c r="H24" s="6"/>
      <c r="I24" s="6"/>
      <c r="J24" s="6"/>
      <c r="K24" s="6"/>
      <c r="L24" s="6"/>
      <c r="M24" s="6"/>
      <c r="N24" s="6"/>
      <c r="O24" s="6"/>
    </row>
    <row r="25" spans="1:15" x14ac:dyDescent="0.2">
      <c r="A25" s="4">
        <v>5470</v>
      </c>
      <c r="B25" s="12" t="s">
        <v>31</v>
      </c>
      <c r="D25" s="23"/>
      <c r="E25" s="23"/>
      <c r="F25" s="23">
        <v>6990.7</v>
      </c>
      <c r="H25" s="6"/>
      <c r="I25" s="6"/>
      <c r="J25" s="6"/>
      <c r="K25" s="6"/>
      <c r="L25" s="6"/>
      <c r="M25" s="6">
        <v>180.2</v>
      </c>
      <c r="N25" s="6"/>
      <c r="O25" s="6"/>
    </row>
    <row r="26" spans="1:15" x14ac:dyDescent="0.2">
      <c r="A26" s="4">
        <v>5472</v>
      </c>
      <c r="B26" s="12" t="s">
        <v>15</v>
      </c>
      <c r="D26" s="23"/>
      <c r="E26" s="23"/>
      <c r="F26" s="23"/>
      <c r="H26" s="6"/>
      <c r="I26" s="6">
        <v>57.01</v>
      </c>
      <c r="J26" s="6"/>
      <c r="K26" s="6"/>
      <c r="L26" s="6"/>
      <c r="M26" s="6"/>
      <c r="N26" s="6"/>
      <c r="O26" s="6"/>
    </row>
    <row r="27" spans="1:15" x14ac:dyDescent="0.2">
      <c r="A27" s="4">
        <v>5473</v>
      </c>
      <c r="B27" s="12" t="s">
        <v>32</v>
      </c>
      <c r="D27" s="23"/>
      <c r="E27" s="23"/>
      <c r="F27" s="23"/>
      <c r="H27" s="6"/>
      <c r="I27" s="6"/>
      <c r="J27" s="6"/>
      <c r="K27" s="6"/>
      <c r="L27" s="6"/>
      <c r="M27" s="6"/>
      <c r="N27" s="6"/>
      <c r="O27" s="6">
        <v>2540</v>
      </c>
    </row>
    <row r="28" spans="1:15" x14ac:dyDescent="0.2">
      <c r="A28" s="4">
        <v>5501</v>
      </c>
      <c r="B28" s="12" t="s">
        <v>47</v>
      </c>
      <c r="D28" s="23"/>
      <c r="E28" s="23"/>
      <c r="F28" s="23"/>
      <c r="H28" s="6"/>
      <c r="I28" s="6">
        <v>148</v>
      </c>
      <c r="J28" s="6"/>
      <c r="K28" s="6"/>
      <c r="L28" s="6"/>
      <c r="M28" s="6"/>
      <c r="N28" s="6"/>
      <c r="O28" s="6"/>
    </row>
    <row r="29" spans="1:15" x14ac:dyDescent="0.2">
      <c r="A29" s="4">
        <v>5620</v>
      </c>
      <c r="B29" s="12" t="s">
        <v>37</v>
      </c>
      <c r="D29" s="23"/>
      <c r="E29" s="23"/>
      <c r="F29" s="23"/>
      <c r="H29" s="6"/>
      <c r="I29" s="6"/>
      <c r="J29" s="6"/>
      <c r="K29" s="6"/>
      <c r="L29" s="6"/>
      <c r="M29" s="6"/>
      <c r="N29" s="6"/>
      <c r="O29" s="6"/>
    </row>
    <row r="30" spans="1:15" x14ac:dyDescent="0.2">
      <c r="A30" s="4">
        <v>5685</v>
      </c>
      <c r="B30" s="12" t="s">
        <v>38</v>
      </c>
      <c r="D30" s="23"/>
      <c r="E30" s="23"/>
      <c r="F30" s="23"/>
      <c r="H30" s="6"/>
      <c r="I30" s="6"/>
      <c r="J30" s="6"/>
      <c r="K30" s="6"/>
      <c r="L30" s="6"/>
      <c r="M30" s="6"/>
      <c r="N30" s="6"/>
      <c r="O30" s="6"/>
    </row>
    <row r="31" spans="1:15" x14ac:dyDescent="0.2">
      <c r="A31" s="4">
        <v>5690</v>
      </c>
      <c r="B31" s="12" t="s">
        <v>39</v>
      </c>
      <c r="D31" s="23">
        <v>838.38</v>
      </c>
      <c r="E31" s="23"/>
      <c r="F31" s="23">
        <v>479.34</v>
      </c>
      <c r="H31" s="6"/>
      <c r="I31" s="6">
        <v>525.08000000000004</v>
      </c>
      <c r="J31" s="6"/>
      <c r="K31" s="6"/>
      <c r="L31" s="6"/>
      <c r="M31" s="6"/>
      <c r="N31" s="6"/>
      <c r="O31" s="6">
        <v>259.44</v>
      </c>
    </row>
    <row r="32" spans="1:15" x14ac:dyDescent="0.2">
      <c r="A32" s="4">
        <v>5691</v>
      </c>
      <c r="B32" s="12" t="s">
        <v>40</v>
      </c>
      <c r="D32" s="23">
        <v>1249.92</v>
      </c>
      <c r="E32" s="23"/>
      <c r="F32" s="23"/>
      <c r="H32" s="6"/>
      <c r="I32" s="6">
        <v>848</v>
      </c>
      <c r="J32" s="6"/>
      <c r="K32" s="6"/>
      <c r="L32" s="6"/>
      <c r="M32" s="6"/>
      <c r="N32" s="6"/>
      <c r="O32" s="6"/>
    </row>
    <row r="33" spans="1:15" hidden="1" x14ac:dyDescent="0.2">
      <c r="A33" s="4">
        <v>5700</v>
      </c>
      <c r="B33" s="12" t="s">
        <v>41</v>
      </c>
      <c r="D33" s="23"/>
      <c r="E33" s="23"/>
      <c r="F33" s="23"/>
      <c r="H33" s="6"/>
      <c r="I33" s="6"/>
      <c r="J33" s="6"/>
      <c r="K33" s="6"/>
      <c r="L33" s="6"/>
      <c r="M33" s="6"/>
      <c r="N33" s="6"/>
      <c r="O33" s="6"/>
    </row>
    <row r="34" spans="1:15" hidden="1" x14ac:dyDescent="0.2">
      <c r="A34" s="4">
        <v>5705</v>
      </c>
      <c r="B34" s="12" t="s">
        <v>42</v>
      </c>
      <c r="D34" s="23"/>
      <c r="E34" s="23"/>
      <c r="F34" s="23"/>
      <c r="H34" s="6"/>
      <c r="I34" s="6"/>
      <c r="J34" s="6"/>
      <c r="K34" s="6"/>
      <c r="L34" s="6"/>
      <c r="M34" s="6"/>
      <c r="N34" s="6"/>
      <c r="O34" s="6"/>
    </row>
    <row r="35" spans="1:15" hidden="1" x14ac:dyDescent="0.2">
      <c r="A35" s="4">
        <v>5715</v>
      </c>
      <c r="B35" s="12" t="s">
        <v>43</v>
      </c>
      <c r="D35" s="23"/>
      <c r="E35" s="23"/>
      <c r="F35" s="23"/>
      <c r="H35" s="6"/>
      <c r="I35" s="6"/>
      <c r="J35" s="6"/>
      <c r="K35" s="6"/>
      <c r="L35" s="6"/>
      <c r="M35" s="6"/>
      <c r="N35" s="6"/>
      <c r="O35" s="6"/>
    </row>
    <row r="36" spans="1:15" x14ac:dyDescent="0.2">
      <c r="A36" s="4">
        <v>5750</v>
      </c>
      <c r="B36" s="12" t="s">
        <v>44</v>
      </c>
      <c r="C36">
        <v>250</v>
      </c>
      <c r="D36" s="23"/>
      <c r="E36" s="23"/>
      <c r="F36" s="23">
        <v>3</v>
      </c>
      <c r="H36" s="6"/>
      <c r="I36" s="6"/>
      <c r="J36" s="6"/>
      <c r="K36" s="6"/>
      <c r="L36" s="6"/>
      <c r="M36" s="6"/>
      <c r="N36" s="6"/>
      <c r="O36" s="6"/>
    </row>
    <row r="37" spans="1:15" x14ac:dyDescent="0.2">
      <c r="A37" s="4">
        <v>5755</v>
      </c>
      <c r="B37" s="12" t="s">
        <v>18</v>
      </c>
      <c r="C37" s="23">
        <v>9.4700000000000006</v>
      </c>
      <c r="D37" s="23"/>
      <c r="E37" s="23">
        <v>2.97</v>
      </c>
      <c r="F37" s="23">
        <v>12.53</v>
      </c>
      <c r="G37" s="23">
        <v>2.23</v>
      </c>
      <c r="H37" s="6"/>
      <c r="I37" s="6">
        <v>13.94</v>
      </c>
      <c r="J37" s="6">
        <v>2.23</v>
      </c>
      <c r="K37" s="6">
        <v>12.5</v>
      </c>
      <c r="L37" s="6">
        <v>2.23</v>
      </c>
      <c r="M37" s="6">
        <v>16.940000000000001</v>
      </c>
      <c r="N37" s="6">
        <v>12.19</v>
      </c>
      <c r="O37" s="6">
        <v>12.19</v>
      </c>
    </row>
    <row r="38" spans="1:15" x14ac:dyDescent="0.2">
      <c r="A38" s="4">
        <v>5760</v>
      </c>
      <c r="B38" s="12" t="s">
        <v>45</v>
      </c>
      <c r="C38" s="40"/>
      <c r="D38" s="40"/>
      <c r="E38" s="40"/>
      <c r="F38" s="40">
        <v>8422.25</v>
      </c>
      <c r="G38" s="40"/>
      <c r="H38" s="14"/>
      <c r="I38" s="14"/>
      <c r="J38" s="14"/>
      <c r="K38" s="14"/>
      <c r="L38" s="14"/>
      <c r="M38" s="14"/>
      <c r="N38" s="14"/>
      <c r="O38" s="14"/>
    </row>
    <row r="39" spans="1:15" x14ac:dyDescent="0.2">
      <c r="A39" s="4"/>
      <c r="B39" s="10" t="s">
        <v>19</v>
      </c>
      <c r="C39" s="13">
        <f>SUM(C18:C38)</f>
        <v>259.47000000000003</v>
      </c>
      <c r="D39" s="13">
        <f t="shared" ref="D39:H39" si="6">SUM(D18:D38)</f>
        <v>2088.3000000000002</v>
      </c>
      <c r="E39" s="13">
        <f t="shared" si="6"/>
        <v>2.97</v>
      </c>
      <c r="F39" s="13">
        <f t="shared" si="6"/>
        <v>16036.22</v>
      </c>
      <c r="G39" s="13">
        <f t="shared" si="6"/>
        <v>2.23</v>
      </c>
      <c r="H39" s="13">
        <f t="shared" si="6"/>
        <v>76.28</v>
      </c>
      <c r="I39" s="13">
        <f t="shared" ref="I39:N39" si="7">SUM(I18:I38)</f>
        <v>1957.79</v>
      </c>
      <c r="J39" s="13">
        <f t="shared" si="7"/>
        <v>2.23</v>
      </c>
      <c r="K39" s="13">
        <f t="shared" si="7"/>
        <v>12.5</v>
      </c>
      <c r="L39" s="13">
        <f t="shared" si="7"/>
        <v>2.23</v>
      </c>
      <c r="M39" s="13">
        <f t="shared" si="7"/>
        <v>197.14</v>
      </c>
      <c r="N39" s="13">
        <f t="shared" si="7"/>
        <v>12.19</v>
      </c>
      <c r="O39" s="13">
        <f t="shared" ref="O39" si="8">SUM(O18:O38)</f>
        <v>2925.13</v>
      </c>
    </row>
    <row r="40" spans="1:15" x14ac:dyDescent="0.2">
      <c r="A40" s="4"/>
      <c r="B40" s="12"/>
      <c r="C40" s="12"/>
      <c r="D40" s="12"/>
      <c r="E40" s="12"/>
      <c r="F40" s="12"/>
      <c r="G40" s="12"/>
      <c r="H40" s="15"/>
      <c r="I40" s="15"/>
      <c r="J40" s="15"/>
      <c r="K40" s="15"/>
      <c r="L40" s="15"/>
      <c r="M40" s="15"/>
      <c r="N40" s="15"/>
      <c r="O40" s="15"/>
    </row>
    <row r="41" spans="1:15" x14ac:dyDescent="0.2">
      <c r="A41" s="4"/>
      <c r="B41" s="16" t="s">
        <v>20</v>
      </c>
      <c r="C41" s="17">
        <f>C8</f>
        <v>0</v>
      </c>
      <c r="D41" s="17">
        <f>D8</f>
        <v>0</v>
      </c>
      <c r="E41" s="17">
        <f>E8</f>
        <v>0</v>
      </c>
      <c r="F41" s="17">
        <f>F8</f>
        <v>9453.23</v>
      </c>
      <c r="G41" s="17">
        <f>G8</f>
        <v>0</v>
      </c>
      <c r="H41" s="17">
        <f t="shared" ref="H41:N41" si="9">H8</f>
        <v>0</v>
      </c>
      <c r="I41" s="17">
        <f t="shared" si="9"/>
        <v>0</v>
      </c>
      <c r="J41" s="17">
        <f t="shared" si="9"/>
        <v>0</v>
      </c>
      <c r="K41" s="17">
        <f t="shared" si="9"/>
        <v>0</v>
      </c>
      <c r="L41" s="17">
        <f t="shared" si="9"/>
        <v>0</v>
      </c>
      <c r="M41" s="17">
        <f t="shared" si="9"/>
        <v>0</v>
      </c>
      <c r="N41" s="17">
        <f t="shared" si="9"/>
        <v>3458.75</v>
      </c>
      <c r="O41" s="17">
        <f t="shared" ref="O41" si="10">O8</f>
        <v>0</v>
      </c>
    </row>
    <row r="42" spans="1:15" x14ac:dyDescent="0.2">
      <c r="A42" s="4"/>
      <c r="B42" s="16" t="s">
        <v>21</v>
      </c>
      <c r="C42" s="17">
        <f>C15+C39</f>
        <v>259.47000000000003</v>
      </c>
      <c r="D42" s="17">
        <f>D15+D39</f>
        <v>2088.3000000000002</v>
      </c>
      <c r="E42" s="17">
        <f>E15+E39</f>
        <v>2.97</v>
      </c>
      <c r="F42" s="17">
        <f>F15+F39</f>
        <v>16430.79</v>
      </c>
      <c r="G42" s="17">
        <f>G15+G39</f>
        <v>2.23</v>
      </c>
      <c r="H42" s="17">
        <f t="shared" ref="H42:N42" si="11">H15+H39</f>
        <v>76.28</v>
      </c>
      <c r="I42" s="17">
        <f t="shared" si="11"/>
        <v>1957.79</v>
      </c>
      <c r="J42" s="17">
        <f t="shared" si="11"/>
        <v>2.23</v>
      </c>
      <c r="K42" s="17">
        <f t="shared" si="11"/>
        <v>12.5</v>
      </c>
      <c r="L42" s="17">
        <f t="shared" si="11"/>
        <v>2.23</v>
      </c>
      <c r="M42" s="17">
        <f t="shared" si="11"/>
        <v>197.14</v>
      </c>
      <c r="N42" s="17">
        <f t="shared" si="11"/>
        <v>12.19</v>
      </c>
      <c r="O42" s="17">
        <f t="shared" ref="O42" si="12">O15+O39</f>
        <v>2925.13</v>
      </c>
    </row>
    <row r="43" spans="1:15" ht="12.75" thickBot="1" x14ac:dyDescent="0.25">
      <c r="A43" s="4"/>
      <c r="B43" s="16" t="s">
        <v>22</v>
      </c>
      <c r="C43" s="18">
        <f>C41-C42</f>
        <v>-259.47000000000003</v>
      </c>
      <c r="D43" s="18">
        <f t="shared" ref="D43:G43" si="13">D41-D42</f>
        <v>-2088.3000000000002</v>
      </c>
      <c r="E43" s="18">
        <f t="shared" si="13"/>
        <v>-2.97</v>
      </c>
      <c r="F43" s="18">
        <f t="shared" si="13"/>
        <v>-6977.5600000000013</v>
      </c>
      <c r="G43" s="18">
        <f t="shared" si="13"/>
        <v>-2.23</v>
      </c>
      <c r="H43" s="18">
        <f>H41-H42</f>
        <v>-76.28</v>
      </c>
      <c r="I43" s="18">
        <f t="shared" ref="I43:N43" si="14">I41-I42</f>
        <v>-1957.79</v>
      </c>
      <c r="J43" s="18">
        <f t="shared" si="14"/>
        <v>-2.23</v>
      </c>
      <c r="K43" s="18">
        <f t="shared" si="14"/>
        <v>-12.5</v>
      </c>
      <c r="L43" s="18">
        <f t="shared" si="14"/>
        <v>-2.23</v>
      </c>
      <c r="M43" s="18">
        <f t="shared" si="14"/>
        <v>-197.14</v>
      </c>
      <c r="N43" s="18">
        <f t="shared" si="14"/>
        <v>3446.56</v>
      </c>
      <c r="O43" s="18">
        <f t="shared" ref="O43" si="15">O41-O42</f>
        <v>-2925.13</v>
      </c>
    </row>
    <row r="44" spans="1:15" ht="12.75" thickTop="1" x14ac:dyDescent="0.2"/>
    <row r="45" spans="1:15" x14ac:dyDescent="0.2">
      <c r="B45" s="56" t="s">
        <v>75</v>
      </c>
    </row>
    <row r="46" spans="1:15" x14ac:dyDescent="0.2">
      <c r="B46" s="56" t="s">
        <v>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1132F-3404-4CD4-A8DC-6E103A38A478}">
  <dimension ref="A2:O50"/>
  <sheetViews>
    <sheetView topLeftCell="A3" workbookViewId="0">
      <selection activeCell="N47" sqref="N47"/>
    </sheetView>
  </sheetViews>
  <sheetFormatPr defaultRowHeight="12" x14ac:dyDescent="0.2"/>
  <cols>
    <col min="2" max="2" width="27.6640625" bestFit="1" customWidth="1"/>
    <col min="3" max="3" width="9.6640625" customWidth="1"/>
    <col min="4" max="7" width="9.5" customWidth="1"/>
    <col min="14" max="14" width="9.33203125" customWidth="1"/>
  </cols>
  <sheetData>
    <row r="2" spans="1:15" x14ac:dyDescent="0.2">
      <c r="A2" s="1"/>
      <c r="B2" s="2" t="s">
        <v>49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  <c r="O2" s="3">
        <v>43831</v>
      </c>
    </row>
    <row r="3" spans="1:15" x14ac:dyDescent="0.2">
      <c r="A3" s="4"/>
      <c r="B3" s="5" t="s">
        <v>1</v>
      </c>
      <c r="C3" s="12">
        <v>0</v>
      </c>
      <c r="D3" s="12">
        <v>64.900000000000006</v>
      </c>
      <c r="E3" s="12">
        <v>0</v>
      </c>
      <c r="F3" s="12">
        <v>22.1</v>
      </c>
      <c r="G3" s="12">
        <v>51.4</v>
      </c>
      <c r="H3" s="6">
        <v>59.8</v>
      </c>
      <c r="I3" s="6">
        <v>62.6</v>
      </c>
      <c r="J3" s="6">
        <v>49.7</v>
      </c>
      <c r="K3" s="6">
        <v>17.899999999999999</v>
      </c>
      <c r="L3" s="6">
        <v>65.2</v>
      </c>
      <c r="M3" s="6">
        <v>64.099999999999994</v>
      </c>
      <c r="N3" s="6">
        <v>23.3</v>
      </c>
      <c r="O3" s="6">
        <v>78.900000000000006</v>
      </c>
    </row>
    <row r="4" spans="1:15" x14ac:dyDescent="0.2">
      <c r="A4" s="4"/>
      <c r="B4" s="7" t="s">
        <v>2</v>
      </c>
      <c r="C4" s="59"/>
      <c r="D4" s="59"/>
      <c r="E4" s="59"/>
      <c r="F4" s="59"/>
      <c r="G4" s="59"/>
      <c r="H4" s="8"/>
      <c r="I4" s="8"/>
      <c r="J4" s="8"/>
      <c r="K4" s="8"/>
      <c r="L4" s="8"/>
      <c r="M4" s="8"/>
      <c r="N4" s="8"/>
      <c r="O4" s="8"/>
    </row>
    <row r="5" spans="1:15" x14ac:dyDescent="0.2">
      <c r="A5" s="4"/>
      <c r="B5" s="5" t="s">
        <v>3</v>
      </c>
      <c r="C5" s="12">
        <v>38.700000000000003</v>
      </c>
      <c r="D5" s="12">
        <v>28.1</v>
      </c>
      <c r="E5" s="12">
        <v>84.4</v>
      </c>
      <c r="F5" s="12">
        <v>19.8</v>
      </c>
      <c r="G5" s="12">
        <v>98.1</v>
      </c>
      <c r="H5" s="6">
        <v>14.4</v>
      </c>
      <c r="I5" s="6">
        <v>42.1</v>
      </c>
      <c r="J5" s="6">
        <v>51.1</v>
      </c>
      <c r="K5" s="6">
        <v>24.3</v>
      </c>
      <c r="L5" s="6">
        <v>38</v>
      </c>
      <c r="M5" s="6"/>
      <c r="N5" s="6">
        <v>41.2</v>
      </c>
      <c r="O5" s="6">
        <v>67.400000000000006</v>
      </c>
    </row>
    <row r="6" spans="1:15" x14ac:dyDescent="0.2">
      <c r="A6" s="4"/>
      <c r="B6" s="5" t="s">
        <v>74</v>
      </c>
      <c r="C6" s="12">
        <v>324.60000000000002</v>
      </c>
      <c r="D6" s="12">
        <v>333.32</v>
      </c>
      <c r="E6" s="12">
        <v>366.77</v>
      </c>
      <c r="F6" s="12">
        <v>411.01</v>
      </c>
      <c r="G6" s="12">
        <v>375.84</v>
      </c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  <c r="O6" s="9">
        <f>[1]Pricing!I5</f>
        <v>257.01821999999999</v>
      </c>
    </row>
    <row r="7" spans="1:15" x14ac:dyDescent="0.2">
      <c r="A7" s="4"/>
      <c r="B7" s="5"/>
      <c r="C7" s="11">
        <f t="shared" ref="C7:K7" si="0">ROUND(C5*C6,2)</f>
        <v>12562.02</v>
      </c>
      <c r="D7" s="11">
        <f t="shared" si="0"/>
        <v>9366.2900000000009</v>
      </c>
      <c r="E7" s="11">
        <f t="shared" si="0"/>
        <v>30955.39</v>
      </c>
      <c r="F7" s="11">
        <f t="shared" si="0"/>
        <v>8138</v>
      </c>
      <c r="G7" s="11">
        <f t="shared" si="0"/>
        <v>36869.9</v>
      </c>
      <c r="H7" s="11">
        <f t="shared" si="0"/>
        <v>4272.54</v>
      </c>
      <c r="I7" s="11">
        <f t="shared" si="0"/>
        <v>13873.21</v>
      </c>
      <c r="J7" s="11">
        <f t="shared" si="0"/>
        <v>16404.12</v>
      </c>
      <c r="K7" s="11">
        <f t="shared" si="0"/>
        <v>7983.77</v>
      </c>
      <c r="L7" s="11">
        <f>ROUND(L5*L6,2)</f>
        <v>11720.3</v>
      </c>
      <c r="M7" s="11">
        <f t="shared" ref="M7:N7" si="1">ROUND(M5*M6,2)</f>
        <v>0</v>
      </c>
      <c r="N7" s="11">
        <f t="shared" si="1"/>
        <v>11400.04</v>
      </c>
      <c r="O7" s="11">
        <f t="shared" ref="O7" si="2">ROUND(O5*O6,2)</f>
        <v>17323.03</v>
      </c>
    </row>
    <row r="8" spans="1:15" x14ac:dyDescent="0.2">
      <c r="A8" s="4"/>
      <c r="B8" s="5" t="s">
        <v>3</v>
      </c>
      <c r="D8" s="23"/>
      <c r="E8" s="23"/>
      <c r="F8" s="23"/>
      <c r="H8" s="6"/>
      <c r="I8" s="6"/>
      <c r="J8" s="6"/>
      <c r="K8" s="6"/>
      <c r="L8" s="6">
        <v>28.8</v>
      </c>
      <c r="M8" s="6">
        <v>60.9</v>
      </c>
      <c r="N8" s="6"/>
      <c r="O8" s="6"/>
    </row>
    <row r="9" spans="1:15" x14ac:dyDescent="0.2">
      <c r="A9" s="4"/>
      <c r="B9" s="5" t="s">
        <v>50</v>
      </c>
      <c r="C9" s="41"/>
      <c r="D9" s="7"/>
      <c r="E9" s="7"/>
      <c r="F9" s="7"/>
      <c r="G9" s="46"/>
      <c r="H9" s="6"/>
      <c r="I9" s="6"/>
      <c r="J9" s="6"/>
      <c r="K9" s="6"/>
      <c r="L9" s="6">
        <v>288.41000000000003</v>
      </c>
      <c r="M9" s="6">
        <v>298.584</v>
      </c>
      <c r="N9" s="6"/>
      <c r="O9" s="6"/>
    </row>
    <row r="10" spans="1:15" x14ac:dyDescent="0.2">
      <c r="A10" s="4"/>
      <c r="B10" s="5"/>
      <c r="C10" s="11">
        <f t="shared" ref="C10:K10" si="3">ROUND(C8*C9,2)</f>
        <v>0</v>
      </c>
      <c r="D10" s="11">
        <f t="shared" si="3"/>
        <v>0</v>
      </c>
      <c r="E10" s="11">
        <f t="shared" si="3"/>
        <v>0</v>
      </c>
      <c r="F10" s="11">
        <f t="shared" si="3"/>
        <v>0</v>
      </c>
      <c r="G10" s="11">
        <f t="shared" si="3"/>
        <v>0</v>
      </c>
      <c r="H10" s="11">
        <f t="shared" si="3"/>
        <v>0</v>
      </c>
      <c r="I10" s="11">
        <f t="shared" si="3"/>
        <v>0</v>
      </c>
      <c r="J10" s="11">
        <f t="shared" si="3"/>
        <v>0</v>
      </c>
      <c r="K10" s="11">
        <f t="shared" si="3"/>
        <v>0</v>
      </c>
      <c r="L10" s="11">
        <f>ROUND(L8*L9,2)</f>
        <v>8306.2099999999991</v>
      </c>
      <c r="M10" s="11">
        <f t="shared" ref="M10:N10" si="4">ROUND(M8*M9,2)</f>
        <v>18183.77</v>
      </c>
      <c r="N10" s="11">
        <f t="shared" si="4"/>
        <v>0</v>
      </c>
      <c r="O10" s="11">
        <f t="shared" ref="O10" si="5">ROUND(O8*O9,2)</f>
        <v>0</v>
      </c>
    </row>
    <row r="11" spans="1:15" x14ac:dyDescent="0.2">
      <c r="A11" s="4">
        <v>4010</v>
      </c>
      <c r="B11" s="10" t="s">
        <v>5</v>
      </c>
      <c r="C11" s="11">
        <f t="shared" ref="C11:K11" si="6">C7+C10</f>
        <v>12562.02</v>
      </c>
      <c r="D11" s="11">
        <f t="shared" si="6"/>
        <v>9366.2900000000009</v>
      </c>
      <c r="E11" s="11">
        <f t="shared" si="6"/>
        <v>30955.39</v>
      </c>
      <c r="F11" s="11">
        <f t="shared" si="6"/>
        <v>8138</v>
      </c>
      <c r="G11" s="11">
        <f t="shared" si="6"/>
        <v>36869.9</v>
      </c>
      <c r="H11" s="11">
        <f t="shared" si="6"/>
        <v>4272.54</v>
      </c>
      <c r="I11" s="11">
        <f t="shared" si="6"/>
        <v>13873.21</v>
      </c>
      <c r="J11" s="11">
        <f t="shared" si="6"/>
        <v>16404.12</v>
      </c>
      <c r="K11" s="11">
        <f t="shared" si="6"/>
        <v>7983.77</v>
      </c>
      <c r="L11" s="11">
        <f>L7+L10</f>
        <v>20026.509999999998</v>
      </c>
      <c r="M11" s="11">
        <f>M7+M10</f>
        <v>18183.77</v>
      </c>
      <c r="N11" s="11">
        <f>N7+N10</f>
        <v>11400.04</v>
      </c>
      <c r="O11" s="11">
        <f>O7+O10</f>
        <v>17323.03</v>
      </c>
    </row>
    <row r="12" spans="1:15" x14ac:dyDescent="0.2">
      <c r="A12" s="4"/>
      <c r="B12" s="7" t="s">
        <v>6</v>
      </c>
      <c r="C12" s="44"/>
      <c r="D12" s="12"/>
      <c r="E12" s="12"/>
      <c r="F12" s="12"/>
      <c r="G12" s="48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"/>
      <c r="B13" s="5" t="s">
        <v>7</v>
      </c>
      <c r="C13" s="44"/>
      <c r="D13" s="12"/>
      <c r="E13" s="12"/>
      <c r="F13" s="12"/>
      <c r="G13" s="48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4">
        <v>5570</v>
      </c>
      <c r="B14" s="12" t="s">
        <v>8</v>
      </c>
      <c r="D14" s="23">
        <v>1041</v>
      </c>
      <c r="E14" s="23">
        <v>1707</v>
      </c>
      <c r="F14" s="23"/>
      <c r="G14">
        <v>661</v>
      </c>
      <c r="H14" s="6">
        <v>718</v>
      </c>
      <c r="I14" s="6">
        <v>939</v>
      </c>
      <c r="J14" s="6">
        <v>469</v>
      </c>
      <c r="K14" s="6"/>
      <c r="L14" s="6">
        <v>960</v>
      </c>
      <c r="M14" s="6">
        <v>854</v>
      </c>
      <c r="N14" s="6"/>
      <c r="O14" s="6">
        <v>1075</v>
      </c>
    </row>
    <row r="15" spans="1:15" x14ac:dyDescent="0.2">
      <c r="A15" s="4">
        <v>5571</v>
      </c>
      <c r="B15" s="12" t="s">
        <v>9</v>
      </c>
      <c r="C15" s="44"/>
      <c r="D15" s="12"/>
      <c r="E15" s="12"/>
      <c r="F15" s="12"/>
      <c r="G15" s="48"/>
      <c r="H15" s="6"/>
      <c r="I15" s="6"/>
      <c r="J15" s="6"/>
      <c r="K15" s="6"/>
      <c r="L15" s="6"/>
      <c r="M15" s="6"/>
      <c r="N15" s="6"/>
      <c r="O15" s="6"/>
    </row>
    <row r="16" spans="1:15" x14ac:dyDescent="0.2">
      <c r="A16" s="4">
        <v>5572</v>
      </c>
      <c r="B16" s="12" t="s">
        <v>10</v>
      </c>
      <c r="C16" s="42"/>
      <c r="D16" s="5"/>
      <c r="E16" s="5"/>
      <c r="F16" s="5"/>
      <c r="G16" s="47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4">
        <v>5573</v>
      </c>
      <c r="B17" s="12" t="s">
        <v>11</v>
      </c>
      <c r="D17" s="40"/>
      <c r="E17" s="40"/>
      <c r="F17" s="40"/>
      <c r="H17" s="6"/>
      <c r="I17" s="6"/>
      <c r="J17" s="6"/>
      <c r="K17" s="6"/>
      <c r="L17" s="6"/>
      <c r="M17" s="6"/>
      <c r="N17" s="6"/>
      <c r="O17" s="6"/>
    </row>
    <row r="18" spans="1:15" x14ac:dyDescent="0.2">
      <c r="A18" s="4"/>
      <c r="B18" s="10" t="s">
        <v>12</v>
      </c>
      <c r="C18" s="45">
        <f>SUM(C14:C17)</f>
        <v>0</v>
      </c>
      <c r="D18" s="45">
        <f t="shared" ref="D18:M18" si="7">SUM(D14:D17)</f>
        <v>1041</v>
      </c>
      <c r="E18" s="45">
        <f t="shared" si="7"/>
        <v>1707</v>
      </c>
      <c r="F18" s="45">
        <f t="shared" si="7"/>
        <v>0</v>
      </c>
      <c r="G18" s="45">
        <f t="shared" si="7"/>
        <v>661</v>
      </c>
      <c r="H18" s="45">
        <f t="shared" si="7"/>
        <v>718</v>
      </c>
      <c r="I18" s="45">
        <f t="shared" si="7"/>
        <v>939</v>
      </c>
      <c r="J18" s="45">
        <f t="shared" si="7"/>
        <v>469</v>
      </c>
      <c r="K18" s="45">
        <f t="shared" si="7"/>
        <v>0</v>
      </c>
      <c r="L18" s="45">
        <f t="shared" si="7"/>
        <v>960</v>
      </c>
      <c r="M18" s="45">
        <f t="shared" si="7"/>
        <v>854</v>
      </c>
      <c r="N18" s="13">
        <f t="shared" ref="N18:O18" si="8">SUM(N14:N17)</f>
        <v>0</v>
      </c>
      <c r="O18" s="45">
        <f t="shared" si="8"/>
        <v>1075</v>
      </c>
    </row>
    <row r="19" spans="1:15" ht="6.75" customHeight="1" x14ac:dyDescent="0.2">
      <c r="A19" s="4"/>
      <c r="B19" s="12"/>
      <c r="C19" s="44"/>
      <c r="D19" s="12"/>
      <c r="E19" s="12"/>
      <c r="F19" s="12"/>
      <c r="G19" s="48"/>
      <c r="H19" s="6"/>
      <c r="I19" s="6"/>
      <c r="J19" s="6"/>
      <c r="K19" s="6"/>
      <c r="L19" s="6"/>
      <c r="M19" s="6"/>
      <c r="N19" s="6"/>
      <c r="O19" s="6"/>
    </row>
    <row r="20" spans="1:15" x14ac:dyDescent="0.2">
      <c r="A20" s="4"/>
      <c r="B20" s="5" t="s">
        <v>13</v>
      </c>
      <c r="C20" s="44"/>
      <c r="D20" s="12"/>
      <c r="E20" s="12"/>
      <c r="F20" s="12"/>
      <c r="G20" s="48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4">
        <v>5085</v>
      </c>
      <c r="B21" s="12" t="s">
        <v>25</v>
      </c>
      <c r="C21" s="44"/>
      <c r="D21" s="12"/>
      <c r="E21" s="12"/>
      <c r="F21" s="12"/>
      <c r="G21" s="48"/>
      <c r="H21" s="6">
        <f>62.5+57.69+70.86+76.28</f>
        <v>267.33000000000004</v>
      </c>
      <c r="I21" s="6">
        <v>54.06</v>
      </c>
      <c r="J21" s="6"/>
      <c r="K21" s="6">
        <v>100.96</v>
      </c>
      <c r="L21" s="6">
        <v>62.5</v>
      </c>
      <c r="M21" s="6">
        <v>42.33</v>
      </c>
      <c r="N21" s="6">
        <v>66.150000000000006</v>
      </c>
      <c r="O21" s="6">
        <v>56.4</v>
      </c>
    </row>
    <row r="22" spans="1:15" x14ac:dyDescent="0.2">
      <c r="A22" s="4">
        <v>5100</v>
      </c>
      <c r="B22" s="12" t="s">
        <v>26</v>
      </c>
      <c r="C22" s="4"/>
      <c r="D22" s="12"/>
      <c r="E22" s="12"/>
      <c r="F22" s="12"/>
      <c r="G22" s="4"/>
      <c r="H22" s="6"/>
      <c r="I22" s="6"/>
      <c r="J22" s="6"/>
      <c r="K22" s="6"/>
      <c r="L22" s="6"/>
      <c r="M22" s="6"/>
      <c r="N22" s="6"/>
      <c r="O22" s="6"/>
    </row>
    <row r="23" spans="1:15" x14ac:dyDescent="0.2">
      <c r="A23" s="4">
        <v>5220</v>
      </c>
      <c r="B23" s="12" t="s">
        <v>27</v>
      </c>
      <c r="C23" s="4">
        <v>190.8</v>
      </c>
      <c r="D23" s="12"/>
      <c r="E23" s="12"/>
      <c r="F23" s="12"/>
      <c r="G23" s="4"/>
      <c r="H23" s="6"/>
      <c r="I23" s="6"/>
      <c r="J23" s="6"/>
      <c r="K23" s="6"/>
      <c r="L23" s="6">
        <v>1876.06</v>
      </c>
      <c r="M23" s="6"/>
      <c r="N23" s="6">
        <v>190.8</v>
      </c>
      <c r="O23" s="6"/>
    </row>
    <row r="24" spans="1:15" x14ac:dyDescent="0.2">
      <c r="A24" s="4">
        <v>5225</v>
      </c>
      <c r="B24" s="12" t="s">
        <v>28</v>
      </c>
      <c r="C24" s="4"/>
      <c r="D24" s="12">
        <v>153</v>
      </c>
      <c r="E24" s="12">
        <v>387.96</v>
      </c>
      <c r="F24" s="12">
        <v>125.64</v>
      </c>
      <c r="G24" s="49">
        <v>629.82000000000005</v>
      </c>
      <c r="H24" s="6">
        <v>418.9</v>
      </c>
      <c r="I24" s="6">
        <v>686.15</v>
      </c>
      <c r="J24" s="6">
        <v>452.9</v>
      </c>
      <c r="K24" s="6">
        <v>224.3</v>
      </c>
      <c r="L24" s="6">
        <v>784.65</v>
      </c>
      <c r="M24" s="6">
        <v>505.78</v>
      </c>
      <c r="N24" s="6">
        <v>109.56</v>
      </c>
      <c r="O24" s="6">
        <v>620.39</v>
      </c>
    </row>
    <row r="25" spans="1:15" x14ac:dyDescent="0.2">
      <c r="A25" s="4">
        <v>5240</v>
      </c>
      <c r="B25" s="12" t="s">
        <v>29</v>
      </c>
      <c r="C25" s="4"/>
      <c r="D25" s="12">
        <v>135.22</v>
      </c>
      <c r="E25" s="12">
        <v>105.17</v>
      </c>
      <c r="F25" s="12"/>
      <c r="G25" s="4"/>
      <c r="H25" s="6"/>
      <c r="I25" s="6">
        <v>172.34</v>
      </c>
      <c r="J25" s="6"/>
      <c r="K25" s="6">
        <v>187.87</v>
      </c>
      <c r="L25" s="6">
        <v>106.68</v>
      </c>
      <c r="M25" s="6">
        <v>149.36000000000001</v>
      </c>
      <c r="N25" s="6">
        <v>149.36000000000001</v>
      </c>
      <c r="O25" s="6">
        <v>124.46</v>
      </c>
    </row>
    <row r="26" spans="1:15" x14ac:dyDescent="0.2">
      <c r="A26" s="4">
        <v>5465</v>
      </c>
      <c r="B26" s="12" t="s">
        <v>14</v>
      </c>
      <c r="C26" s="4">
        <v>240</v>
      </c>
      <c r="D26" s="12"/>
      <c r="E26" s="12"/>
      <c r="F26" s="12"/>
      <c r="G26" s="4"/>
      <c r="H26" s="6"/>
      <c r="I26" s="6">
        <v>6281.68</v>
      </c>
      <c r="J26" s="6"/>
      <c r="K26" s="6"/>
      <c r="L26" s="6"/>
      <c r="M26" s="6"/>
      <c r="N26" s="6"/>
      <c r="O26" s="6"/>
    </row>
    <row r="27" spans="1:15" x14ac:dyDescent="0.2">
      <c r="A27" s="4">
        <v>5469</v>
      </c>
      <c r="B27" s="12" t="s">
        <v>30</v>
      </c>
      <c r="C27" s="4"/>
      <c r="D27" s="12"/>
      <c r="E27" s="12"/>
      <c r="F27" s="12"/>
      <c r="G27" s="4"/>
      <c r="H27" s="6"/>
      <c r="I27" s="6"/>
      <c r="J27" s="6"/>
      <c r="K27" s="6"/>
      <c r="L27" s="6"/>
      <c r="M27" s="6"/>
      <c r="N27" s="6"/>
      <c r="O27" s="6"/>
    </row>
    <row r="28" spans="1:15" x14ac:dyDescent="0.2">
      <c r="A28" s="4">
        <v>5470</v>
      </c>
      <c r="B28" s="12" t="s">
        <v>31</v>
      </c>
      <c r="C28" s="4"/>
      <c r="D28" s="12">
        <v>720</v>
      </c>
      <c r="E28" s="12">
        <v>2666.8</v>
      </c>
      <c r="F28" s="12">
        <v>2078.2399999999998</v>
      </c>
      <c r="G28" s="49">
        <v>87.37</v>
      </c>
      <c r="H28" s="6"/>
      <c r="I28" s="6">
        <v>160.33000000000001</v>
      </c>
      <c r="J28" s="6"/>
      <c r="K28" s="6">
        <v>332.84</v>
      </c>
      <c r="L28" s="6">
        <v>238.19</v>
      </c>
      <c r="M28" s="6">
        <v>166.95</v>
      </c>
      <c r="N28" s="6"/>
      <c r="O28" s="6">
        <v>13.83</v>
      </c>
    </row>
    <row r="29" spans="1:15" x14ac:dyDescent="0.2">
      <c r="A29" s="4">
        <v>5472</v>
      </c>
      <c r="B29" s="12" t="s">
        <v>15</v>
      </c>
      <c r="C29" s="4"/>
      <c r="D29" s="12"/>
      <c r="E29" s="12"/>
      <c r="F29" s="12">
        <v>56.65</v>
      </c>
      <c r="G29" s="4"/>
      <c r="H29" s="6"/>
      <c r="I29" s="6"/>
      <c r="J29" s="6"/>
      <c r="K29" s="6"/>
      <c r="L29" s="6"/>
      <c r="M29" s="6"/>
      <c r="N29" s="6"/>
      <c r="O29" s="6"/>
    </row>
    <row r="30" spans="1:15" x14ac:dyDescent="0.2">
      <c r="A30" s="4">
        <v>5473</v>
      </c>
      <c r="B30" s="12" t="s">
        <v>32</v>
      </c>
      <c r="C30" s="4"/>
      <c r="D30" s="12"/>
      <c r="E30" s="12"/>
      <c r="F30" s="12">
        <v>2800</v>
      </c>
      <c r="G30" s="4"/>
      <c r="H30" s="6"/>
      <c r="I30" s="6"/>
      <c r="J30" s="6"/>
      <c r="K30" s="6"/>
      <c r="L30" s="6"/>
      <c r="M30" s="6"/>
      <c r="N30" s="6"/>
      <c r="O30" s="6"/>
    </row>
    <row r="31" spans="1:15" x14ac:dyDescent="0.2">
      <c r="A31" s="4">
        <v>5501</v>
      </c>
      <c r="B31" s="12" t="s">
        <v>16</v>
      </c>
      <c r="C31" s="4"/>
      <c r="D31" s="12"/>
      <c r="E31" s="12"/>
      <c r="F31" s="12"/>
      <c r="G31" s="4"/>
      <c r="H31" s="6"/>
      <c r="I31" s="6">
        <v>463</v>
      </c>
      <c r="J31" s="6"/>
      <c r="K31" s="6"/>
      <c r="L31" s="6"/>
      <c r="M31" s="6"/>
      <c r="N31" s="6"/>
      <c r="O31" s="6"/>
    </row>
    <row r="32" spans="1:15" x14ac:dyDescent="0.2">
      <c r="A32" s="4">
        <v>5620</v>
      </c>
      <c r="B32" s="12" t="s">
        <v>37</v>
      </c>
      <c r="C32" s="4"/>
      <c r="D32" s="12"/>
      <c r="E32" s="12"/>
      <c r="F32" s="12"/>
      <c r="G32" s="4"/>
      <c r="H32" s="6"/>
      <c r="I32" s="6"/>
      <c r="J32" s="6"/>
      <c r="K32" s="6"/>
      <c r="L32" s="6">
        <v>214.61</v>
      </c>
      <c r="M32" s="6"/>
      <c r="N32" s="6"/>
      <c r="O32" s="6"/>
    </row>
    <row r="33" spans="1:15" x14ac:dyDescent="0.2">
      <c r="A33" s="4">
        <v>5685</v>
      </c>
      <c r="B33" s="12" t="s">
        <v>38</v>
      </c>
      <c r="C33" s="4"/>
      <c r="D33" s="12"/>
      <c r="E33" s="12"/>
      <c r="F33" s="12"/>
      <c r="G33" s="4"/>
      <c r="H33" s="6"/>
      <c r="I33" s="6"/>
      <c r="J33" s="6"/>
      <c r="K33" s="6"/>
      <c r="L33" s="6"/>
      <c r="M33" s="6"/>
      <c r="N33" s="6"/>
      <c r="O33" s="6"/>
    </row>
    <row r="34" spans="1:15" x14ac:dyDescent="0.2">
      <c r="A34" s="4">
        <v>5690</v>
      </c>
      <c r="B34" s="12" t="s">
        <v>39</v>
      </c>
      <c r="C34" s="4">
        <v>511.25</v>
      </c>
      <c r="D34" s="12">
        <v>1061.1300000000001</v>
      </c>
      <c r="E34" s="12">
        <v>1459.83</v>
      </c>
      <c r="F34" s="12">
        <v>637.20000000000005</v>
      </c>
      <c r="G34" s="49">
        <v>2061.9499999999998</v>
      </c>
      <c r="H34" s="6">
        <f>818.09+157.5</f>
        <v>975.59</v>
      </c>
      <c r="I34" s="6">
        <v>1371.41</v>
      </c>
      <c r="J34" s="6">
        <v>958.45</v>
      </c>
      <c r="K34" s="6">
        <v>440.55</v>
      </c>
      <c r="L34" s="6">
        <v>1360</v>
      </c>
      <c r="M34" s="6">
        <v>4673.66</v>
      </c>
      <c r="N34" s="6">
        <v>698.62</v>
      </c>
      <c r="O34" s="6">
        <v>1265.73</v>
      </c>
    </row>
    <row r="35" spans="1:15" x14ac:dyDescent="0.2">
      <c r="A35" s="4">
        <v>5691</v>
      </c>
      <c r="B35" s="12" t="s">
        <v>40</v>
      </c>
      <c r="C35" s="4">
        <v>324.95999999999998</v>
      </c>
      <c r="D35" s="12">
        <v>498.58</v>
      </c>
      <c r="E35" s="12"/>
      <c r="F35" s="12">
        <v>157.5</v>
      </c>
      <c r="G35" s="4"/>
      <c r="H35" s="6"/>
      <c r="I35" s="6"/>
      <c r="J35" s="6">
        <v>62.5</v>
      </c>
      <c r="K35" s="6">
        <v>626.4</v>
      </c>
      <c r="L35" s="6">
        <v>695</v>
      </c>
      <c r="M35" s="6"/>
      <c r="N35" s="6">
        <v>362.5</v>
      </c>
      <c r="O35" s="6">
        <v>1275</v>
      </c>
    </row>
    <row r="36" spans="1:15" hidden="1" x14ac:dyDescent="0.2">
      <c r="A36" s="4">
        <v>5692</v>
      </c>
      <c r="B36" s="12" t="s">
        <v>51</v>
      </c>
      <c r="C36" s="4"/>
      <c r="D36" s="12"/>
      <c r="E36" s="12"/>
      <c r="F36" s="12"/>
      <c r="G36" s="4"/>
      <c r="H36" s="6"/>
      <c r="I36" s="6"/>
      <c r="J36" s="6"/>
      <c r="K36" s="6"/>
      <c r="L36" s="6"/>
      <c r="M36" s="6"/>
      <c r="N36" s="6"/>
      <c r="O36" s="6"/>
    </row>
    <row r="37" spans="1:15" hidden="1" x14ac:dyDescent="0.2">
      <c r="A37" s="4">
        <v>5700</v>
      </c>
      <c r="B37" s="12" t="s">
        <v>41</v>
      </c>
      <c r="C37" s="4"/>
      <c r="D37" s="12"/>
      <c r="E37" s="12"/>
      <c r="F37" s="12"/>
      <c r="G37" s="4"/>
      <c r="H37" s="6"/>
      <c r="I37" s="6"/>
      <c r="J37" s="6"/>
      <c r="K37" s="6"/>
      <c r="L37" s="6"/>
      <c r="M37" s="6"/>
      <c r="N37" s="6"/>
      <c r="O37" s="6"/>
    </row>
    <row r="38" spans="1:15" hidden="1" x14ac:dyDescent="0.2">
      <c r="A38" s="4">
        <v>5705</v>
      </c>
      <c r="B38" s="12" t="s">
        <v>42</v>
      </c>
      <c r="C38" s="4"/>
      <c r="D38" s="12"/>
      <c r="E38" s="12"/>
      <c r="F38" s="12"/>
      <c r="G38" s="4"/>
      <c r="H38" s="6"/>
      <c r="I38" s="6"/>
      <c r="J38" s="6"/>
      <c r="K38" s="6"/>
      <c r="L38" s="6"/>
      <c r="M38" s="6"/>
      <c r="N38" s="6"/>
      <c r="O38" s="6"/>
    </row>
    <row r="39" spans="1:15" x14ac:dyDescent="0.2">
      <c r="A39" s="4">
        <v>5715</v>
      </c>
      <c r="B39" s="12" t="s">
        <v>43</v>
      </c>
      <c r="C39" s="4"/>
      <c r="D39" s="12"/>
      <c r="E39" s="12"/>
      <c r="F39" s="12"/>
      <c r="G39" s="4"/>
      <c r="H39" s="6">
        <v>360</v>
      </c>
      <c r="I39" s="6"/>
      <c r="J39" s="6"/>
      <c r="K39" s="6"/>
      <c r="L39" s="6"/>
      <c r="M39" s="6"/>
      <c r="N39" s="6">
        <v>360</v>
      </c>
      <c r="O39" s="6">
        <v>2170</v>
      </c>
    </row>
    <row r="40" spans="1:15" x14ac:dyDescent="0.2">
      <c r="A40" s="4">
        <v>5750</v>
      </c>
      <c r="B40" s="12" t="s">
        <v>44</v>
      </c>
      <c r="C40" s="4"/>
      <c r="D40" s="12">
        <v>72.900000000000006</v>
      </c>
      <c r="E40" s="12">
        <v>10.199999999999999</v>
      </c>
      <c r="F40" s="12">
        <v>7.2</v>
      </c>
      <c r="G40" s="49">
        <v>11.7</v>
      </c>
      <c r="H40" s="6">
        <v>3.5</v>
      </c>
      <c r="I40" s="6">
        <v>13.31</v>
      </c>
      <c r="J40" s="6">
        <v>14</v>
      </c>
      <c r="K40" s="6">
        <v>4</v>
      </c>
      <c r="L40" s="6">
        <v>154.5</v>
      </c>
      <c r="M40" s="6"/>
      <c r="N40" s="6">
        <v>2.5</v>
      </c>
      <c r="O40" s="6">
        <v>9.5</v>
      </c>
    </row>
    <row r="41" spans="1:15" x14ac:dyDescent="0.2">
      <c r="A41" s="4">
        <v>5755</v>
      </c>
      <c r="B41" s="12" t="s">
        <v>18</v>
      </c>
      <c r="C41" s="4">
        <v>9.4700000000000006</v>
      </c>
      <c r="D41" s="12"/>
      <c r="E41" s="12">
        <v>2.97</v>
      </c>
      <c r="F41" s="12">
        <v>12.53</v>
      </c>
      <c r="G41" s="49">
        <v>2.23</v>
      </c>
      <c r="H41" s="6"/>
      <c r="I41" s="6">
        <v>13.94</v>
      </c>
      <c r="J41" s="6">
        <v>2.23</v>
      </c>
      <c r="K41" s="6">
        <v>12.5</v>
      </c>
      <c r="L41" s="6">
        <v>2.23</v>
      </c>
      <c r="M41" s="6">
        <v>16.940000000000001</v>
      </c>
      <c r="N41" s="6">
        <v>12.19</v>
      </c>
      <c r="O41" s="6">
        <v>2.23</v>
      </c>
    </row>
    <row r="42" spans="1:15" x14ac:dyDescent="0.2">
      <c r="A42" s="4">
        <v>5760</v>
      </c>
      <c r="B42" s="12" t="s">
        <v>45</v>
      </c>
      <c r="C42" s="40"/>
      <c r="D42" s="40"/>
      <c r="E42" s="40"/>
      <c r="F42" s="40"/>
      <c r="G42" s="40"/>
      <c r="H42" s="14"/>
      <c r="I42" s="14"/>
      <c r="J42" s="14"/>
      <c r="K42" s="14"/>
      <c r="L42" s="14"/>
      <c r="M42" s="14"/>
      <c r="N42" s="14"/>
      <c r="O42" s="14"/>
    </row>
    <row r="43" spans="1:15" x14ac:dyDescent="0.2">
      <c r="A43" s="4"/>
      <c r="B43" s="10" t="s">
        <v>19</v>
      </c>
      <c r="C43" s="13">
        <f>SUM(C21:C42)</f>
        <v>1276.48</v>
      </c>
      <c r="D43" s="13">
        <f t="shared" ref="D43:G43" si="9">SUM(D21:D42)</f>
        <v>2640.8300000000004</v>
      </c>
      <c r="E43" s="13">
        <f t="shared" si="9"/>
        <v>4632.93</v>
      </c>
      <c r="F43" s="13">
        <f t="shared" si="9"/>
        <v>5874.9599999999991</v>
      </c>
      <c r="G43" s="13">
        <f t="shared" si="9"/>
        <v>2793.0699999999997</v>
      </c>
      <c r="H43" s="13">
        <f t="shared" ref="H43:N43" si="10">SUM(H21:H42)</f>
        <v>2025.3200000000002</v>
      </c>
      <c r="I43" s="13">
        <f t="shared" si="10"/>
        <v>9216.2200000000012</v>
      </c>
      <c r="J43" s="13">
        <f t="shared" si="10"/>
        <v>1490.08</v>
      </c>
      <c r="K43" s="13">
        <f t="shared" si="10"/>
        <v>1929.42</v>
      </c>
      <c r="L43" s="13">
        <f t="shared" si="10"/>
        <v>5494.42</v>
      </c>
      <c r="M43" s="13">
        <f t="shared" si="10"/>
        <v>5555.0199999999995</v>
      </c>
      <c r="N43" s="13">
        <f t="shared" si="10"/>
        <v>1951.6800000000003</v>
      </c>
      <c r="O43" s="13">
        <f t="shared" ref="O43" si="11">SUM(O21:O42)</f>
        <v>5537.5399999999991</v>
      </c>
    </row>
    <row r="44" spans="1:15" x14ac:dyDescent="0.2">
      <c r="A44" s="4"/>
      <c r="B44" s="12"/>
      <c r="C44" s="12"/>
      <c r="D44" s="12"/>
      <c r="E44" s="12"/>
      <c r="F44" s="12"/>
      <c r="G44" s="12"/>
      <c r="H44" s="15"/>
      <c r="I44" s="15"/>
      <c r="J44" s="15"/>
      <c r="K44" s="15"/>
      <c r="L44" s="15"/>
      <c r="M44" s="15"/>
      <c r="N44" s="15"/>
      <c r="O44" s="15"/>
    </row>
    <row r="45" spans="1:15" x14ac:dyDescent="0.2">
      <c r="A45" s="4"/>
      <c r="B45" s="16" t="s">
        <v>20</v>
      </c>
      <c r="C45" s="17">
        <f>C11</f>
        <v>12562.02</v>
      </c>
      <c r="D45" s="17">
        <f>D11</f>
        <v>9366.2900000000009</v>
      </c>
      <c r="E45" s="17">
        <f>E11</f>
        <v>30955.39</v>
      </c>
      <c r="F45" s="17">
        <f>F11</f>
        <v>8138</v>
      </c>
      <c r="G45" s="17">
        <f>G11</f>
        <v>36869.9</v>
      </c>
      <c r="H45" s="17">
        <f t="shared" ref="H45:N45" si="12">H11</f>
        <v>4272.54</v>
      </c>
      <c r="I45" s="17">
        <f t="shared" si="12"/>
        <v>13873.21</v>
      </c>
      <c r="J45" s="17">
        <f t="shared" si="12"/>
        <v>16404.12</v>
      </c>
      <c r="K45" s="17">
        <f t="shared" si="12"/>
        <v>7983.77</v>
      </c>
      <c r="L45" s="17">
        <f t="shared" si="12"/>
        <v>20026.509999999998</v>
      </c>
      <c r="M45" s="17">
        <f t="shared" si="12"/>
        <v>18183.77</v>
      </c>
      <c r="N45" s="17">
        <f t="shared" si="12"/>
        <v>11400.04</v>
      </c>
      <c r="O45" s="17">
        <f t="shared" ref="O45" si="13">O11</f>
        <v>17323.03</v>
      </c>
    </row>
    <row r="46" spans="1:15" x14ac:dyDescent="0.2">
      <c r="A46" s="4"/>
      <c r="B46" s="16" t="s">
        <v>21</v>
      </c>
      <c r="C46" s="17">
        <f>C18+C43</f>
        <v>1276.48</v>
      </c>
      <c r="D46" s="17">
        <f>D18+D43</f>
        <v>3681.8300000000004</v>
      </c>
      <c r="E46" s="17">
        <f>E18+E43</f>
        <v>6339.93</v>
      </c>
      <c r="F46" s="17">
        <f>F18+F43</f>
        <v>5874.9599999999991</v>
      </c>
      <c r="G46" s="17">
        <f>G18+G43</f>
        <v>3454.0699999999997</v>
      </c>
      <c r="H46" s="17">
        <f t="shared" ref="H46:N46" si="14">H18+H43</f>
        <v>2743.32</v>
      </c>
      <c r="I46" s="17">
        <f t="shared" si="14"/>
        <v>10155.220000000001</v>
      </c>
      <c r="J46" s="17">
        <f t="shared" si="14"/>
        <v>1959.08</v>
      </c>
      <c r="K46" s="17">
        <f t="shared" si="14"/>
        <v>1929.42</v>
      </c>
      <c r="L46" s="17">
        <f t="shared" si="14"/>
        <v>6454.42</v>
      </c>
      <c r="M46" s="17">
        <f t="shared" si="14"/>
        <v>6409.0199999999995</v>
      </c>
      <c r="N46" s="17">
        <f t="shared" si="14"/>
        <v>1951.6800000000003</v>
      </c>
      <c r="O46" s="17">
        <f t="shared" ref="O46" si="15">O18+O43</f>
        <v>6612.5399999999991</v>
      </c>
    </row>
    <row r="47" spans="1:15" ht="12.75" thickBot="1" x14ac:dyDescent="0.25">
      <c r="A47" s="4"/>
      <c r="B47" s="16" t="s">
        <v>22</v>
      </c>
      <c r="C47" s="18">
        <f>C45-C46</f>
        <v>11285.54</v>
      </c>
      <c r="D47" s="18">
        <f t="shared" ref="D47:G47" si="16">D45-D46</f>
        <v>5684.4600000000009</v>
      </c>
      <c r="E47" s="18">
        <f t="shared" si="16"/>
        <v>24615.46</v>
      </c>
      <c r="F47" s="18">
        <f t="shared" si="16"/>
        <v>2263.0400000000009</v>
      </c>
      <c r="G47" s="18">
        <f t="shared" si="16"/>
        <v>33415.83</v>
      </c>
      <c r="H47" s="18">
        <f>H45-H46</f>
        <v>1529.2199999999998</v>
      </c>
      <c r="I47" s="18">
        <f t="shared" ref="I47:N47" si="17">I45-I46</f>
        <v>3717.989999999998</v>
      </c>
      <c r="J47" s="18">
        <f t="shared" si="17"/>
        <v>14445.039999999999</v>
      </c>
      <c r="K47" s="18">
        <f t="shared" si="17"/>
        <v>6054.35</v>
      </c>
      <c r="L47" s="18">
        <f t="shared" si="17"/>
        <v>13572.089999999998</v>
      </c>
      <c r="M47" s="18">
        <f t="shared" si="17"/>
        <v>11774.75</v>
      </c>
      <c r="N47" s="18">
        <f t="shared" si="17"/>
        <v>9448.36</v>
      </c>
      <c r="O47" s="18">
        <f t="shared" ref="O47" si="18">O45-O46</f>
        <v>10710.49</v>
      </c>
    </row>
    <row r="48" spans="1:15" ht="12.75" thickTop="1" x14ac:dyDescent="0.2"/>
    <row r="49" spans="2:2" x14ac:dyDescent="0.2">
      <c r="B49" s="56" t="s">
        <v>75</v>
      </c>
    </row>
    <row r="50" spans="2:2" x14ac:dyDescent="0.2">
      <c r="B50" s="56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Summary</vt:lpstr>
      <vt:lpstr>111  02-32</vt:lpstr>
      <vt:lpstr>111  06-30</vt:lpstr>
      <vt:lpstr>111 06-30</vt:lpstr>
      <vt:lpstr>111  06-32</vt:lpstr>
      <vt:lpstr>131  06-33</vt:lpstr>
      <vt:lpstr>111   07-32</vt:lpstr>
      <vt:lpstr>111  08-32</vt:lpstr>
      <vt:lpstr>192  4A9-32</vt:lpstr>
      <vt:lpstr>141  10-01</vt:lpstr>
      <vt:lpstr>111 10-32</vt:lpstr>
      <vt:lpstr>141  11-01</vt:lpstr>
      <vt:lpstr>121  11-32</vt:lpstr>
      <vt:lpstr>141  12-32</vt:lpstr>
      <vt:lpstr>Sheet11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Dionne</dc:creator>
  <cp:lastModifiedBy>Dionne</cp:lastModifiedBy>
  <cp:lastPrinted>2020-01-23T21:22:14Z</cp:lastPrinted>
  <dcterms:created xsi:type="dcterms:W3CDTF">2020-01-13T15:58:57Z</dcterms:created>
  <dcterms:modified xsi:type="dcterms:W3CDTF">2020-03-11T23:28:53Z</dcterms:modified>
</cp:coreProperties>
</file>