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ocuments\1976218 Alberta\Plant Sale Data\"/>
    </mc:Choice>
  </mc:AlternateContent>
  <xr:revisionPtr revIDLastSave="0" documentId="8_{8F59C29A-7213-44DD-8383-DBCE722C653B}" xr6:coauthVersionLast="47" xr6:coauthVersionMax="47" xr10:uidLastSave="{00000000-0000-0000-0000-000000000000}"/>
  <bookViews>
    <workbookView xWindow="-120" yWindow="-120" windowWidth="29040" windowHeight="15840" xr2:uid="{37B78DA2-B153-4564-A904-12F2311C5583}"/>
  </bookViews>
  <sheets>
    <sheet name="Sales Package" sheetId="1" r:id="rId1"/>
  </sheets>
  <definedNames>
    <definedName name="_xlnm.Print_Area" localSheetId="0">'Sales Package'!$A$1:$K$27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" i="1" l="1"/>
  <c r="E9" i="1" s="1"/>
  <c r="E24" i="1" l="1"/>
  <c r="E23" i="1"/>
  <c r="E22" i="1"/>
  <c r="K16" i="1"/>
  <c r="I16" i="1"/>
  <c r="H16" i="1"/>
  <c r="G16" i="1"/>
  <c r="F16" i="1"/>
  <c r="E16" i="1"/>
  <c r="E15" i="1"/>
  <c r="E14" i="1"/>
  <c r="K13" i="1"/>
  <c r="K15" i="1" s="1"/>
  <c r="I13" i="1"/>
  <c r="I14" i="1" s="1"/>
  <c r="H13" i="1"/>
  <c r="H14" i="1" s="1"/>
  <c r="G13" i="1"/>
  <c r="G15" i="1" s="1"/>
  <c r="F13" i="1"/>
  <c r="F15" i="1" s="1"/>
  <c r="E13" i="1"/>
  <c r="G9" i="1"/>
  <c r="K7" i="1"/>
  <c r="K9" i="1" s="1"/>
  <c r="I7" i="1"/>
  <c r="I9" i="1" s="1"/>
  <c r="H7" i="1"/>
  <c r="H9" i="1" s="1"/>
  <c r="G7" i="1"/>
  <c r="F7" i="1"/>
  <c r="F9" i="1" s="1"/>
  <c r="K14" i="1" l="1"/>
  <c r="H15" i="1"/>
  <c r="I15" i="1"/>
  <c r="F14" i="1"/>
  <c r="G14" i="1"/>
</calcChain>
</file>

<file path=xl/sharedStrings.xml><?xml version="1.0" encoding="utf-8"?>
<sst xmlns="http://schemas.openxmlformats.org/spreadsheetml/2006/main" count="26" uniqueCount="24">
  <si>
    <t>Armada Gas Plant 01-18-017-18W4M - Financial Historical and Forecast</t>
  </si>
  <si>
    <t>2022 forecast CNRL MB 21-02</t>
  </si>
  <si>
    <t xml:space="preserve">Gross CF </t>
  </si>
  <si>
    <t>CNRL</t>
  </si>
  <si>
    <t>OPEX (with OH)</t>
  </si>
  <si>
    <t>Gas Plant - Net CF</t>
  </si>
  <si>
    <t>1976218 Alberta Ltd. Net Cash Flow (49.9975%)</t>
  </si>
  <si>
    <t>Throughput (E3 m3/year))</t>
  </si>
  <si>
    <t>Throughput (mcf/year)</t>
  </si>
  <si>
    <t>Daily throughput (mcf/d)</t>
  </si>
  <si>
    <t>OPEX ($/mcf)</t>
  </si>
  <si>
    <t>OPEX ($/E3 m3)</t>
  </si>
  <si>
    <t xml:space="preserve"> Fees (E3m3)</t>
  </si>
  <si>
    <t>CNRL 3-year term expires March 31, 2023 based on 75% of Original Plant Fee</t>
  </si>
  <si>
    <t>Plant (pre July 1, 2021)</t>
  </si>
  <si>
    <t>All Contracts 30 day Notice</t>
  </si>
  <si>
    <t xml:space="preserve"> Fees ($/mcf)</t>
  </si>
  <si>
    <t xml:space="preserve">Governing Agreements: </t>
  </si>
  <si>
    <t>COO Plant and GGS - April 1984</t>
  </si>
  <si>
    <t>Amending Letter Agreement  - Oct 16, 1996</t>
  </si>
  <si>
    <t>CNRL Budget 60 E3 m3/day **</t>
  </si>
  <si>
    <t>**This forecast does not included SanLing Assets purchased by Revolution. Est 30 E3 m3</t>
  </si>
  <si>
    <t>At present Fees ($30/E3m3),                                    additional Plant  CF /year = $328,500                                               NET additional CF to 1976218 =$164,241/year</t>
  </si>
  <si>
    <t>2021 YTD               (11 months)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</si>
</sst>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  <numFmt numFmtId="166" formatCode="_(&quot;$&quot;* #,##0.000_);_(&quot;$&quot;* \(#,##0.000\);_(&quot;$&quot;* &quot;-&quot;??_);_(@_)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u/>
      <sz val="11"/>
      <color rgb="FFFF0000"/>
      <name val="Calibri"/>
      <family val="2"/>
      <scheme val="minor"/>
    </font>
    <font>
      <u val="singleAccounting"/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9"/>
      <name val="Calibri"/>
      <family val="2"/>
      <scheme val="minor"/>
    </font>
    <font>
      <b/>
      <i/>
      <u val="singleAccounting"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u val="singleAccounting"/>
      <sz val="11"/>
      <color theme="1"/>
      <name val="Calibri"/>
      <family val="2"/>
      <scheme val="minor"/>
    </font>
    <font>
      <b/>
      <i/>
      <sz val="9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3">
    <xf numFmtId="0" fontId="0" fillId="0" borderId="0" xfId="0"/>
    <xf numFmtId="0" fontId="4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2" xfId="0" applyBorder="1"/>
    <xf numFmtId="164" fontId="0" fillId="0" borderId="2" xfId="2" applyNumberFormat="1" applyFont="1" applyBorder="1"/>
    <xf numFmtId="164" fontId="5" fillId="0" borderId="2" xfId="2" applyNumberFormat="1" applyFont="1" applyBorder="1"/>
    <xf numFmtId="164" fontId="0" fillId="0" borderId="0" xfId="2" applyNumberFormat="1" applyFont="1"/>
    <xf numFmtId="164" fontId="0" fillId="0" borderId="3" xfId="2" applyNumberFormat="1" applyFont="1" applyFill="1" applyBorder="1"/>
    <xf numFmtId="164" fontId="0" fillId="0" borderId="0" xfId="2" applyNumberFormat="1" applyFont="1" applyFill="1" applyBorder="1"/>
    <xf numFmtId="0" fontId="0" fillId="2" borderId="2" xfId="0" applyFill="1" applyBorder="1"/>
    <xf numFmtId="164" fontId="6" fillId="2" borderId="2" xfId="2" applyNumberFormat="1" applyFont="1" applyFill="1" applyBorder="1"/>
    <xf numFmtId="164" fontId="1" fillId="2" borderId="0" xfId="2" applyNumberFormat="1" applyFont="1" applyFill="1"/>
    <xf numFmtId="164" fontId="7" fillId="2" borderId="3" xfId="2" applyNumberFormat="1" applyFont="1" applyFill="1" applyBorder="1"/>
    <xf numFmtId="164" fontId="7" fillId="0" borderId="0" xfId="2" applyNumberFormat="1" applyFont="1" applyFill="1" applyBorder="1"/>
    <xf numFmtId="164" fontId="8" fillId="0" borderId="0" xfId="2" applyNumberFormat="1" applyFont="1" applyFill="1" applyBorder="1"/>
    <xf numFmtId="164" fontId="9" fillId="0" borderId="0" xfId="2" applyNumberFormat="1" applyFont="1"/>
    <xf numFmtId="164" fontId="10" fillId="0" borderId="3" xfId="2" applyNumberFormat="1" applyFont="1" applyBorder="1"/>
    <xf numFmtId="164" fontId="11" fillId="0" borderId="0" xfId="2" applyNumberFormat="1" applyFont="1"/>
    <xf numFmtId="0" fontId="9" fillId="0" borderId="0" xfId="0" applyFont="1"/>
    <xf numFmtId="44" fontId="2" fillId="0" borderId="0" xfId="2" applyFont="1" applyFill="1" applyBorder="1"/>
    <xf numFmtId="44" fontId="8" fillId="0" borderId="0" xfId="0" applyNumberFormat="1" applyFont="1"/>
    <xf numFmtId="44" fontId="11" fillId="0" borderId="3" xfId="0" applyNumberFormat="1" applyFont="1" applyBorder="1"/>
    <xf numFmtId="44" fontId="11" fillId="0" borderId="0" xfId="0" applyNumberFormat="1" applyFont="1"/>
    <xf numFmtId="0" fontId="3" fillId="3" borderId="0" xfId="0" applyFont="1" applyFill="1"/>
    <xf numFmtId="164" fontId="13" fillId="3" borderId="0" xfId="2" applyNumberFormat="1" applyFont="1" applyFill="1" applyBorder="1"/>
    <xf numFmtId="164" fontId="14" fillId="3" borderId="3" xfId="2" applyNumberFormat="1" applyFont="1" applyFill="1" applyBorder="1"/>
    <xf numFmtId="164" fontId="3" fillId="0" borderId="0" xfId="2" applyNumberFormat="1" applyFont="1"/>
    <xf numFmtId="44" fontId="0" fillId="0" borderId="0" xfId="0" applyNumberFormat="1"/>
    <xf numFmtId="0" fontId="3" fillId="0" borderId="0" xfId="0" applyFont="1"/>
    <xf numFmtId="44" fontId="12" fillId="0" borderId="0" xfId="2" applyFont="1" applyFill="1" applyBorder="1"/>
    <xf numFmtId="44" fontId="13" fillId="0" borderId="0" xfId="0" applyNumberFormat="1" applyFont="1"/>
    <xf numFmtId="0" fontId="0" fillId="0" borderId="3" xfId="0" applyBorder="1"/>
    <xf numFmtId="0" fontId="15" fillId="0" borderId="0" xfId="0" applyFont="1"/>
    <xf numFmtId="0" fontId="0" fillId="0" borderId="4" xfId="0" applyBorder="1"/>
    <xf numFmtId="165" fontId="0" fillId="0" borderId="4" xfId="1" applyNumberFormat="1" applyFont="1" applyBorder="1"/>
    <xf numFmtId="165" fontId="0" fillId="0" borderId="2" xfId="1" applyNumberFormat="1" applyFont="1" applyBorder="1"/>
    <xf numFmtId="165" fontId="1" fillId="0" borderId="2" xfId="1" applyNumberFormat="1" applyFont="1" applyFill="1" applyBorder="1" applyAlignment="1">
      <alignment horizontal="center"/>
    </xf>
    <xf numFmtId="165" fontId="0" fillId="0" borderId="3" xfId="1" applyNumberFormat="1" applyFont="1" applyFill="1" applyBorder="1"/>
    <xf numFmtId="165" fontId="0" fillId="0" borderId="2" xfId="0" applyNumberFormat="1" applyBorder="1"/>
    <xf numFmtId="165" fontId="0" fillId="0" borderId="3" xfId="0" applyNumberFormat="1" applyBorder="1"/>
    <xf numFmtId="165" fontId="0" fillId="0" borderId="0" xfId="1" applyNumberFormat="1" applyFont="1" applyFill="1" applyBorder="1"/>
    <xf numFmtId="0" fontId="5" fillId="0" borderId="2" xfId="0" applyFont="1" applyBorder="1"/>
    <xf numFmtId="166" fontId="5" fillId="0" borderId="2" xfId="2" applyNumberFormat="1" applyFont="1" applyBorder="1"/>
    <xf numFmtId="166" fontId="5" fillId="0" borderId="3" xfId="2" applyNumberFormat="1" applyFont="1" applyBorder="1"/>
    <xf numFmtId="44" fontId="0" fillId="0" borderId="2" xfId="0" applyNumberFormat="1" applyBorder="1"/>
    <xf numFmtId="44" fontId="0" fillId="0" borderId="2" xfId="2" applyFont="1" applyBorder="1"/>
    <xf numFmtId="44" fontId="0" fillId="0" borderId="5" xfId="2" applyFont="1" applyBorder="1"/>
    <xf numFmtId="44" fontId="0" fillId="0" borderId="0" xfId="2" applyFont="1" applyBorder="1"/>
    <xf numFmtId="0" fontId="0" fillId="0" borderId="6" xfId="0" applyBorder="1"/>
    <xf numFmtId="0" fontId="0" fillId="0" borderId="7" xfId="0" applyBorder="1"/>
    <xf numFmtId="166" fontId="0" fillId="0" borderId="2" xfId="2" applyNumberFormat="1" applyFont="1" applyBorder="1"/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/>
    </xf>
    <xf numFmtId="15" fontId="0" fillId="0" borderId="2" xfId="0" applyNumberFormat="1" applyBorder="1" applyAlignment="1">
      <alignment horizontal="center"/>
    </xf>
    <xf numFmtId="0" fontId="0" fillId="0" borderId="0" xfId="0" applyAlignment="1">
      <alignment horizontal="center"/>
    </xf>
    <xf numFmtId="164" fontId="7" fillId="2" borderId="2" xfId="2" applyNumberFormat="1" applyFont="1" applyFill="1" applyBorder="1"/>
    <xf numFmtId="0" fontId="3" fillId="4" borderId="3" xfId="0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13" fillId="0" borderId="0" xfId="0" applyFont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30F8F6-C779-46BC-A265-5731D1369407}">
  <sheetPr>
    <pageSetUpPr fitToPage="1"/>
  </sheetPr>
  <dimension ref="C2:L27"/>
  <sheetViews>
    <sheetView tabSelected="1" workbookViewId="0">
      <selection activeCell="M7" sqref="M7"/>
    </sheetView>
  </sheetViews>
  <sheetFormatPr defaultRowHeight="15" x14ac:dyDescent="0.25"/>
  <cols>
    <col min="1" max="1" width="1.5703125" customWidth="1"/>
    <col min="2" max="2" width="2.140625" customWidth="1"/>
    <col min="3" max="3" width="41.7109375" customWidth="1"/>
    <col min="4" max="4" width="12.42578125" customWidth="1"/>
    <col min="5" max="6" width="14.42578125" bestFit="1" customWidth="1"/>
    <col min="7" max="7" width="14.5703125" bestFit="1" customWidth="1"/>
    <col min="8" max="8" width="14.42578125" bestFit="1" customWidth="1"/>
    <col min="9" max="9" width="15.85546875" bestFit="1" customWidth="1"/>
    <col min="10" max="10" width="1.42578125" customWidth="1"/>
    <col min="11" max="11" width="18.140625" customWidth="1"/>
    <col min="12" max="12" width="15.85546875" customWidth="1"/>
    <col min="13" max="15" width="12.5703125" bestFit="1" customWidth="1"/>
    <col min="16" max="16" width="9.42578125" bestFit="1" customWidth="1"/>
    <col min="17" max="17" width="12.5703125" bestFit="1" customWidth="1"/>
    <col min="18" max="18" width="12.140625" customWidth="1"/>
  </cols>
  <sheetData>
    <row r="2" spans="3:12" ht="18.75" x14ac:dyDescent="0.3">
      <c r="C2" s="1" t="s">
        <v>0</v>
      </c>
    </row>
    <row r="3" spans="3:12" ht="6" customHeight="1" thickBot="1" x14ac:dyDescent="0.3"/>
    <row r="4" spans="3:12" ht="36" customHeight="1" x14ac:dyDescent="0.25">
      <c r="E4" s="2">
        <v>2017</v>
      </c>
      <c r="F4" s="2">
        <v>2018</v>
      </c>
      <c r="G4" s="2">
        <v>2019</v>
      </c>
      <c r="H4" s="2">
        <v>2020</v>
      </c>
      <c r="I4" s="3" t="s">
        <v>23</v>
      </c>
      <c r="K4" s="4" t="s">
        <v>1</v>
      </c>
      <c r="L4" s="5"/>
    </row>
    <row r="5" spans="3:12" x14ac:dyDescent="0.25">
      <c r="C5" s="6" t="s">
        <v>2</v>
      </c>
      <c r="E5" s="7">
        <v>982153</v>
      </c>
      <c r="F5" s="7">
        <v>795761</v>
      </c>
      <c r="G5" s="7">
        <v>705450.39251962595</v>
      </c>
      <c r="H5" s="7">
        <v>587771.48857442872</v>
      </c>
      <c r="I5" s="8">
        <v>474756.78</v>
      </c>
      <c r="J5" s="9"/>
      <c r="K5" s="10">
        <v>569400</v>
      </c>
      <c r="L5" s="11"/>
    </row>
    <row r="6" spans="3:12" ht="17.25" x14ac:dyDescent="0.4">
      <c r="C6" s="12" t="s">
        <v>4</v>
      </c>
      <c r="E6" s="58">
        <v>-276905</v>
      </c>
      <c r="F6" s="13">
        <v>-270858</v>
      </c>
      <c r="G6" s="13">
        <v>-262252.61263063154</v>
      </c>
      <c r="H6" s="13">
        <v>-340259.37296864844</v>
      </c>
      <c r="I6" s="13">
        <v>-251037.49187459372</v>
      </c>
      <c r="J6" s="14"/>
      <c r="K6" s="15">
        <v>-306697</v>
      </c>
      <c r="L6" s="16"/>
    </row>
    <row r="7" spans="3:12" s="21" customFormat="1" ht="17.25" x14ac:dyDescent="0.4">
      <c r="C7" t="s">
        <v>5</v>
      </c>
      <c r="D7"/>
      <c r="E7" s="17">
        <f>SUM(E5:E6)</f>
        <v>705248</v>
      </c>
      <c r="F7" s="17">
        <f>SUM(F5:F6)</f>
        <v>524903</v>
      </c>
      <c r="G7" s="17">
        <f t="shared" ref="G7:I7" si="0">SUM(G5:G6)</f>
        <v>443197.77988899441</v>
      </c>
      <c r="H7" s="17">
        <f t="shared" si="0"/>
        <v>247512.11560578027</v>
      </c>
      <c r="I7" s="17">
        <f t="shared" si="0"/>
        <v>223719.28812540631</v>
      </c>
      <c r="J7" s="18"/>
      <c r="K7" s="19">
        <f>SUM(K5:K6)</f>
        <v>262703</v>
      </c>
      <c r="L7" s="20"/>
    </row>
    <row r="8" spans="3:12" x14ac:dyDescent="0.25">
      <c r="E8" s="22"/>
      <c r="F8" s="23"/>
      <c r="G8" s="23"/>
      <c r="H8" s="23"/>
      <c r="I8" s="23"/>
      <c r="J8" s="21"/>
      <c r="K8" s="24"/>
      <c r="L8" s="25"/>
    </row>
    <row r="9" spans="3:12" ht="17.25" x14ac:dyDescent="0.4">
      <c r="C9" s="26" t="s">
        <v>6</v>
      </c>
      <c r="E9" s="27">
        <f>E7*0.499975</f>
        <v>352606.3688</v>
      </c>
      <c r="F9" s="27">
        <f>F7*0.499975</f>
        <v>262438.37742500001</v>
      </c>
      <c r="G9" s="27">
        <f t="shared" ref="G9:I9" si="1">G7*0.499975</f>
        <v>221587.80999999997</v>
      </c>
      <c r="H9" s="27">
        <f t="shared" si="1"/>
        <v>123749.87</v>
      </c>
      <c r="I9" s="27">
        <f t="shared" si="1"/>
        <v>111854.05108050002</v>
      </c>
      <c r="J9" s="9"/>
      <c r="K9" s="28">
        <f>K7*0.499975</f>
        <v>131344.93242500001</v>
      </c>
      <c r="L9" s="29"/>
    </row>
    <row r="10" spans="3:12" ht="30" x14ac:dyDescent="0.25">
      <c r="C10" s="31"/>
      <c r="E10" s="32"/>
      <c r="F10" s="33"/>
      <c r="G10" s="33"/>
      <c r="H10" s="33"/>
      <c r="I10" s="33"/>
      <c r="K10" s="59" t="s">
        <v>20</v>
      </c>
    </row>
    <row r="11" spans="3:12" s="35" customFormat="1" x14ac:dyDescent="0.25">
      <c r="C11"/>
      <c r="D11"/>
      <c r="E11"/>
      <c r="F11"/>
      <c r="G11"/>
      <c r="H11"/>
      <c r="I11" s="21"/>
      <c r="J11"/>
      <c r="K11" s="34"/>
      <c r="L11"/>
    </row>
    <row r="12" spans="3:12" x14ac:dyDescent="0.25">
      <c r="C12" s="36" t="s">
        <v>7</v>
      </c>
      <c r="E12" s="37">
        <v>48590</v>
      </c>
      <c r="F12" s="37">
        <v>42378.100000000006</v>
      </c>
      <c r="G12" s="37">
        <v>37782.100000000006</v>
      </c>
      <c r="H12" s="38">
        <v>31455.799999999996</v>
      </c>
      <c r="I12" s="39">
        <v>18758.8</v>
      </c>
      <c r="K12" s="40">
        <v>21900</v>
      </c>
      <c r="L12" s="35"/>
    </row>
    <row r="13" spans="3:12" ht="13.5" customHeight="1" x14ac:dyDescent="0.25">
      <c r="C13" s="6" t="s">
        <v>8</v>
      </c>
      <c r="E13" s="41">
        <f t="shared" ref="E13" si="2">E12/0.028174</f>
        <v>1724639.7387662383</v>
      </c>
      <c r="F13" s="41">
        <f>F12/0.028174</f>
        <v>1504156.3143323634</v>
      </c>
      <c r="G13" s="41">
        <f>G12/0.028174</f>
        <v>1341027.1881876909</v>
      </c>
      <c r="H13" s="41">
        <f>H12/0.028174</f>
        <v>1116483.2824590045</v>
      </c>
      <c r="I13" s="41">
        <f>I12/0.028174</f>
        <v>665819.54993966059</v>
      </c>
      <c r="K13" s="42">
        <f>K12/0.028174</f>
        <v>777312.41570242064</v>
      </c>
      <c r="L13" s="43"/>
    </row>
    <row r="14" spans="3:12" ht="13.5" customHeight="1" x14ac:dyDescent="0.25">
      <c r="C14" s="6" t="s">
        <v>9</v>
      </c>
      <c r="E14" s="41">
        <f t="shared" ref="E14:K14" si="3">E13/365</f>
        <v>4725.0403801814746</v>
      </c>
      <c r="F14" s="41">
        <f t="shared" si="3"/>
        <v>4120.9762036503107</v>
      </c>
      <c r="G14" s="41">
        <f t="shared" si="3"/>
        <v>3674.0470909251808</v>
      </c>
      <c r="H14" s="41">
        <f t="shared" si="3"/>
        <v>3058.8583081068618</v>
      </c>
      <c r="I14" s="41">
        <f t="shared" si="3"/>
        <v>1824.1631505196181</v>
      </c>
      <c r="K14" s="42">
        <f t="shared" si="3"/>
        <v>2129.6230567189605</v>
      </c>
    </row>
    <row r="15" spans="3:12" x14ac:dyDescent="0.25">
      <c r="C15" s="44" t="s">
        <v>10</v>
      </c>
      <c r="E15" s="45">
        <f>E6/(E12/0.028174)</f>
        <v>-0.16055816978802223</v>
      </c>
      <c r="F15" s="45">
        <f>F6/F13</f>
        <v>-0.18007303989560641</v>
      </c>
      <c r="G15" s="45">
        <f>G6/G13</f>
        <v>-0.19556099603397939</v>
      </c>
      <c r="H15" s="45">
        <f>H6/H13</f>
        <v>-0.30475993533843371</v>
      </c>
      <c r="I15" s="45">
        <f>I6/I13</f>
        <v>-0.37703532721041882</v>
      </c>
      <c r="K15" s="46">
        <f>K6/K13</f>
        <v>-0.3945607889497717</v>
      </c>
    </row>
    <row r="16" spans="3:12" ht="15.75" thickBot="1" x14ac:dyDescent="0.3">
      <c r="C16" s="6" t="s">
        <v>11</v>
      </c>
      <c r="E16" s="47">
        <f t="shared" ref="E16:I16" si="4">E6/E12</f>
        <v>-5.6988063387528296</v>
      </c>
      <c r="F16" s="48">
        <f t="shared" si="4"/>
        <v>-6.3914616275859455</v>
      </c>
      <c r="G16" s="48">
        <f t="shared" si="4"/>
        <v>-6.9411867691481284</v>
      </c>
      <c r="H16" s="48">
        <f t="shared" si="4"/>
        <v>-10.817063084348467</v>
      </c>
      <c r="I16" s="48">
        <f t="shared" si="4"/>
        <v>-13.382385433748093</v>
      </c>
      <c r="K16" s="49">
        <f>K6/K12</f>
        <v>-14.004429223744292</v>
      </c>
    </row>
    <row r="17" spans="3:9" x14ac:dyDescent="0.25">
      <c r="D17" s="30"/>
      <c r="E17" s="30"/>
      <c r="F17" s="50"/>
      <c r="G17" s="50"/>
      <c r="H17" s="50"/>
      <c r="I17" s="50"/>
    </row>
    <row r="18" spans="3:9" ht="20.100000000000001" customHeight="1" thickBot="1" x14ac:dyDescent="0.3">
      <c r="C18" s="51" t="s">
        <v>12</v>
      </c>
      <c r="D18" s="55" t="s">
        <v>3</v>
      </c>
      <c r="E18" s="48">
        <v>14.55</v>
      </c>
      <c r="F18" s="52" t="s">
        <v>13</v>
      </c>
    </row>
    <row r="19" spans="3:9" ht="28.5" customHeight="1" thickTop="1" x14ac:dyDescent="0.25">
      <c r="D19" s="54" t="s">
        <v>14</v>
      </c>
      <c r="E19" s="48">
        <v>19.399999999999999</v>
      </c>
      <c r="F19" t="s">
        <v>15</v>
      </c>
    </row>
    <row r="20" spans="3:9" ht="20.100000000000001" customHeight="1" x14ac:dyDescent="0.25">
      <c r="D20" s="56">
        <v>44378</v>
      </c>
      <c r="E20" s="48">
        <v>30</v>
      </c>
      <c r="G20" s="60" t="s">
        <v>21</v>
      </c>
      <c r="H20" s="60"/>
      <c r="I20" s="60"/>
    </row>
    <row r="21" spans="3:9" ht="20.100000000000001" customHeight="1" x14ac:dyDescent="0.25">
      <c r="D21" s="57"/>
      <c r="G21" s="60"/>
      <c r="H21" s="60"/>
      <c r="I21" s="60"/>
    </row>
    <row r="22" spans="3:9" ht="20.100000000000001" customHeight="1" thickBot="1" x14ac:dyDescent="0.3">
      <c r="C22" s="51" t="s">
        <v>16</v>
      </c>
      <c r="D22" s="55" t="s">
        <v>3</v>
      </c>
      <c r="E22" s="53">
        <f>E18*0.028174</f>
        <v>0.40993170000000001</v>
      </c>
      <c r="G22" s="61" t="s">
        <v>22</v>
      </c>
      <c r="H22" s="61"/>
      <c r="I22" s="61"/>
    </row>
    <row r="23" spans="3:9" ht="28.5" customHeight="1" thickTop="1" x14ac:dyDescent="0.25">
      <c r="D23" s="54" t="s">
        <v>14</v>
      </c>
      <c r="E23" s="53">
        <f>E19*0.028174</f>
        <v>0.54657559999999994</v>
      </c>
      <c r="G23" s="61"/>
      <c r="H23" s="61"/>
      <c r="I23" s="61"/>
    </row>
    <row r="24" spans="3:9" ht="20.100000000000001" customHeight="1" x14ac:dyDescent="0.25">
      <c r="D24" s="56">
        <v>44378</v>
      </c>
      <c r="E24" s="53">
        <f>E20*0.028174</f>
        <v>0.84522000000000008</v>
      </c>
      <c r="G24" s="61"/>
      <c r="H24" s="61"/>
      <c r="I24" s="61"/>
    </row>
    <row r="26" spans="3:9" x14ac:dyDescent="0.25">
      <c r="C26" s="62" t="s">
        <v>17</v>
      </c>
      <c r="D26" t="s">
        <v>18</v>
      </c>
    </row>
    <row r="27" spans="3:9" x14ac:dyDescent="0.25">
      <c r="D27" t="s">
        <v>19</v>
      </c>
    </row>
  </sheetData>
  <mergeCells count="2">
    <mergeCell ref="G20:I21"/>
    <mergeCell ref="G22:I24"/>
  </mergeCells>
  <pageMargins left="0.7" right="0.7" top="0.75" bottom="0.75" header="0.3" footer="0.3"/>
  <pageSetup scale="76" orientation="landscape" r:id="rId1"/>
  <headerFooter>
    <oddFooter>&amp;RBJR
&amp;D
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Sales Package</vt:lpstr>
      <vt:lpstr>'Sales Package'!Print_Area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2021-12-20T21:29:57Z</dcterms:created>
  <dcterms:modified xsi:type="dcterms:W3CDTF">2022-01-20T00:04:22Z</dcterms:modified>
</cp:coreProperties>
</file>